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codeName="ThisWorkbook" showPivotChartFilter="1"/>
  <mc:AlternateContent xmlns:mc="http://schemas.openxmlformats.org/markup-compatibility/2006">
    <mc:Choice Requires="x15">
      <x15ac:absPath xmlns:x15ac="http://schemas.microsoft.com/office/spreadsheetml/2010/11/ac" url="C:\Users\Greg\Desktop\CDC Formulas &amp; Functions\"/>
    </mc:Choice>
  </mc:AlternateContent>
  <xr:revisionPtr revIDLastSave="0" documentId="13_ncr:1_{383348AC-F179-4321-9D69-DF06295B9ABE}" xr6:coauthVersionLast="34" xr6:coauthVersionMax="34" xr10:uidLastSave="{00000000-0000-0000-0000-000000000000}"/>
  <bookViews>
    <workbookView xWindow="12285" yWindow="285" windowWidth="3135" windowHeight="8430" firstSheet="4" activeTab="4" xr2:uid="{00000000-000D-0000-FFFF-FFFF00000000}"/>
  </bookViews>
  <sheets>
    <sheet name="Personnel" sheetId="6" r:id="rId1"/>
    <sheet name="Personnel Date" sheetId="13" r:id="rId2"/>
    <sheet name="Text 2 Columns" sheetId="17" r:id="rId3"/>
    <sheet name="Conditional Format Personnel" sheetId="9" r:id="rId4"/>
    <sheet name="VLookup Complete" sheetId="8" r:id="rId5"/>
    <sheet name="VLookup Practice" sheetId="10" r:id="rId6"/>
    <sheet name="VLookup On Your Own" sheetId="15" r:id="rId7"/>
    <sheet name="DSUM" sheetId="4" r:id="rId8"/>
    <sheet name="Backup Personnel" sheetId="7" r:id="rId9"/>
    <sheet name="Sheet3" sheetId="3" r:id="rId10"/>
  </sheets>
  <externalReferences>
    <externalReference r:id="rId11"/>
  </externalReferences>
  <definedNames>
    <definedName name="_xlnm._FilterDatabase" localSheetId="7" hidden="1">DSUM!$A$2:$R$51</definedName>
    <definedName name="_xlnm._FilterDatabase" localSheetId="0" hidden="1">Personnel!$A$1:$AA$46</definedName>
    <definedName name="Bonus" localSheetId="7">DSUM!$F$6:$F$51</definedName>
    <definedName name="_xlnm.Criteria" localSheetId="2">[1]DSUM!$A$2:$E$4</definedName>
    <definedName name="_xlnm.Criteria">DSUM!$A$2:$E$4</definedName>
    <definedName name="HRPersonnel">Personnel!$A$1:$AA$46</definedName>
    <definedName name="LkpSalesID" localSheetId="2">'[1]VLookup Complete'!$A$2</definedName>
    <definedName name="LkpSalesID" localSheetId="5">'VLookup Practice'!$A$2</definedName>
    <definedName name="LkpSalesID">'VLookup Complete'!$A$2</definedName>
    <definedName name="Percent" localSheetId="7">DSUM!$D$6:$D$104</definedName>
    <definedName name="Percent">Personnel!$M$2:$M$96</definedName>
    <definedName name="PercentPersonnel" localSheetId="8">'Backup Personnel'!$M$2:$M$103</definedName>
    <definedName name="PercentPersonnel" localSheetId="3">'Conditional Format Personnel'!$M$2:$M$104</definedName>
    <definedName name="PercentPersonnel" localSheetId="1">'Personnel Date'!$M$2:$M$103</definedName>
    <definedName name="PercentPersonnel" localSheetId="2">'Text 2 Columns'!$L$2:$L$103</definedName>
    <definedName name="PercentPersonnel" localSheetId="4">'VLookup Complete'!$M$5:$M$106</definedName>
    <definedName name="PercentPersonnel" localSheetId="5">'VLookup Practice'!$M$5:$M$106</definedName>
    <definedName name="Personnel" localSheetId="7">DSUM!$A$5:$F$51</definedName>
    <definedName name="PersonnelDB" localSheetId="2">'[1]VLookup Complete'!$A$3:$T$55</definedName>
    <definedName name="PersonnelDB" localSheetId="5">'VLookup Practice'!$A$4:$T$56</definedName>
    <definedName name="PersonnelDB">'VLookup Complete'!$A$4:$T$56</definedName>
    <definedName name="PersonnePivotData">Personnel!$A$1:$AA$46</definedName>
    <definedName name="PlanSales">#REF!</definedName>
    <definedName name="SalesID">'VLookup On Your Own'!$A:$A</definedName>
    <definedName name="SSN" localSheetId="5">'VLookup Practice'!$B$4:$B$101</definedName>
    <definedName name="SSN">'VLookup Complete'!$B$4:$B$101</definedName>
  </definedNames>
  <calcPr calcId="179017"/>
  <pivotCaches>
    <pivotCache cacheId="0" r:id="rId12"/>
  </pivotCaches>
  <fileRecoveryPr autoRecover="0"/>
</workbook>
</file>

<file path=xl/calcChain.xml><?xml version="1.0" encoding="utf-8"?>
<calcChain xmlns="http://schemas.openxmlformats.org/spreadsheetml/2006/main">
  <c r="W3" i="6" l="1"/>
  <c r="W4" i="6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2" i="6"/>
  <c r="AA12" i="6" l="1"/>
  <c r="AA40" i="6" l="1"/>
  <c r="AA42" i="6"/>
  <c r="AA8" i="6"/>
  <c r="AA26" i="6"/>
  <c r="AA30" i="6"/>
  <c r="AA44" i="6"/>
  <c r="AA5" i="6"/>
  <c r="AA6" i="6"/>
  <c r="AA18" i="6"/>
  <c r="AA20" i="6"/>
  <c r="AA3" i="6"/>
  <c r="AA7" i="6"/>
  <c r="AA9" i="6"/>
  <c r="AA25" i="6"/>
  <c r="AA33" i="6"/>
  <c r="AA37" i="6"/>
  <c r="AA11" i="6"/>
  <c r="AA14" i="6"/>
  <c r="AA16" i="6"/>
  <c r="AA27" i="6"/>
  <c r="AA29" i="6"/>
  <c r="AA32" i="6"/>
  <c r="AA34" i="6"/>
  <c r="AA35" i="6"/>
  <c r="AA38" i="6"/>
  <c r="AA43" i="6"/>
  <c r="AA41" i="6"/>
  <c r="AA4" i="6"/>
  <c r="AA10" i="6"/>
  <c r="AA17" i="6"/>
  <c r="AA19" i="6"/>
  <c r="AA21" i="6"/>
  <c r="AA24" i="6"/>
  <c r="AA22" i="6"/>
  <c r="AA23" i="6"/>
  <c r="AA28" i="6"/>
  <c r="AA31" i="6"/>
  <c r="AA45" i="6"/>
  <c r="AA13" i="6"/>
  <c r="AA39" i="6"/>
  <c r="AA46" i="6"/>
  <c r="AA36" i="6"/>
  <c r="AA2" i="6"/>
  <c r="AA15" i="6"/>
  <c r="V12" i="6" l="1"/>
  <c r="U12" i="6"/>
  <c r="G3" i="4" l="1"/>
  <c r="I3" i="4"/>
  <c r="I2" i="4"/>
  <c r="K3" i="4"/>
  <c r="K2" i="4"/>
  <c r="V3" i="6" l="1"/>
  <c r="V4" i="6"/>
  <c r="V5" i="6"/>
  <c r="V6" i="6"/>
  <c r="V7" i="6"/>
  <c r="V8" i="6"/>
  <c r="V10" i="6"/>
  <c r="V9" i="6"/>
  <c r="V11" i="6"/>
  <c r="V13" i="6"/>
  <c r="V14" i="6"/>
  <c r="V15" i="6"/>
  <c r="V16" i="6"/>
  <c r="V17" i="6"/>
  <c r="V18" i="6"/>
  <c r="V19" i="6"/>
  <c r="V20" i="6"/>
  <c r="V21" i="6"/>
  <c r="V25" i="6"/>
  <c r="V24" i="6"/>
  <c r="V22" i="6"/>
  <c r="V23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43" i="6"/>
  <c r="V41" i="6"/>
  <c r="V40" i="6"/>
  <c r="V39" i="6"/>
  <c r="V42" i="6"/>
  <c r="V44" i="6"/>
  <c r="V45" i="6"/>
  <c r="V46" i="6"/>
  <c r="V2" i="6"/>
  <c r="U3" i="6"/>
  <c r="U4" i="6"/>
  <c r="U5" i="6"/>
  <c r="U6" i="6"/>
  <c r="U7" i="6"/>
  <c r="U8" i="6"/>
  <c r="U10" i="6"/>
  <c r="U9" i="6"/>
  <c r="U11" i="6"/>
  <c r="U13" i="6"/>
  <c r="U14" i="6"/>
  <c r="U15" i="6"/>
  <c r="U16" i="6"/>
  <c r="U17" i="6"/>
  <c r="U18" i="6"/>
  <c r="U19" i="6"/>
  <c r="U20" i="6"/>
  <c r="U21" i="6"/>
  <c r="U25" i="6"/>
  <c r="U24" i="6"/>
  <c r="U22" i="6"/>
  <c r="U23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43" i="6"/>
  <c r="U41" i="6"/>
  <c r="U40" i="6"/>
  <c r="U39" i="6"/>
  <c r="U42" i="6"/>
  <c r="U44" i="6"/>
  <c r="U45" i="6"/>
  <c r="U46" i="6"/>
  <c r="U2" i="6"/>
  <c r="N7" i="10"/>
  <c r="N6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" i="10"/>
  <c r="W47" i="13" l="1"/>
  <c r="V47" i="13"/>
  <c r="U47" i="13"/>
  <c r="N47" i="13"/>
  <c r="W46" i="13"/>
  <c r="V46" i="13"/>
  <c r="U46" i="13"/>
  <c r="N46" i="13"/>
  <c r="W45" i="13"/>
  <c r="V45" i="13"/>
  <c r="U45" i="13"/>
  <c r="N45" i="13"/>
  <c r="W44" i="13"/>
  <c r="V44" i="13"/>
  <c r="U44" i="13"/>
  <c r="N44" i="13"/>
  <c r="W43" i="13"/>
  <c r="V43" i="13"/>
  <c r="U43" i="13"/>
  <c r="N43" i="13"/>
  <c r="W42" i="13"/>
  <c r="V42" i="13"/>
  <c r="U42" i="13"/>
  <c r="N42" i="13"/>
  <c r="W41" i="13"/>
  <c r="V41" i="13"/>
  <c r="U41" i="13"/>
  <c r="N41" i="13"/>
  <c r="W40" i="13"/>
  <c r="V40" i="13"/>
  <c r="U40" i="13"/>
  <c r="N40" i="13"/>
  <c r="W39" i="13"/>
  <c r="V39" i="13"/>
  <c r="U39" i="13"/>
  <c r="N39" i="13"/>
  <c r="W38" i="13"/>
  <c r="V38" i="13"/>
  <c r="U38" i="13"/>
  <c r="N38" i="13"/>
  <c r="W37" i="13"/>
  <c r="V37" i="13"/>
  <c r="U37" i="13"/>
  <c r="N37" i="13"/>
  <c r="W36" i="13"/>
  <c r="V36" i="13"/>
  <c r="U36" i="13"/>
  <c r="N36" i="13"/>
  <c r="W35" i="13"/>
  <c r="V35" i="13"/>
  <c r="U35" i="13"/>
  <c r="N35" i="13"/>
  <c r="W34" i="13"/>
  <c r="V34" i="13"/>
  <c r="U34" i="13"/>
  <c r="N34" i="13"/>
  <c r="W33" i="13"/>
  <c r="V33" i="13"/>
  <c r="U33" i="13"/>
  <c r="N33" i="13"/>
  <c r="W32" i="13"/>
  <c r="V32" i="13"/>
  <c r="U32" i="13"/>
  <c r="N32" i="13"/>
  <c r="W31" i="13"/>
  <c r="V31" i="13"/>
  <c r="U31" i="13"/>
  <c r="N31" i="13"/>
  <c r="W30" i="13"/>
  <c r="V30" i="13"/>
  <c r="U30" i="13"/>
  <c r="N30" i="13"/>
  <c r="W29" i="13"/>
  <c r="V29" i="13"/>
  <c r="U29" i="13"/>
  <c r="N29" i="13"/>
  <c r="W28" i="13"/>
  <c r="V28" i="13"/>
  <c r="U28" i="13"/>
  <c r="N28" i="13"/>
  <c r="W27" i="13"/>
  <c r="V27" i="13"/>
  <c r="U27" i="13"/>
  <c r="N27" i="13"/>
  <c r="W26" i="13"/>
  <c r="V26" i="13"/>
  <c r="U26" i="13"/>
  <c r="N26" i="13"/>
  <c r="W25" i="13"/>
  <c r="V25" i="13"/>
  <c r="U25" i="13"/>
  <c r="N25" i="13"/>
  <c r="W24" i="13"/>
  <c r="V24" i="13"/>
  <c r="U24" i="13"/>
  <c r="N24" i="13"/>
  <c r="W23" i="13"/>
  <c r="V23" i="13"/>
  <c r="U23" i="13"/>
  <c r="N23" i="13"/>
  <c r="W22" i="13"/>
  <c r="V22" i="13"/>
  <c r="U22" i="13"/>
  <c r="N22" i="13"/>
  <c r="W21" i="13"/>
  <c r="V21" i="13"/>
  <c r="U21" i="13"/>
  <c r="N21" i="13"/>
  <c r="W20" i="13"/>
  <c r="V20" i="13"/>
  <c r="U20" i="13"/>
  <c r="N20" i="13"/>
  <c r="W19" i="13"/>
  <c r="V19" i="13"/>
  <c r="U19" i="13"/>
  <c r="N19" i="13"/>
  <c r="W18" i="13"/>
  <c r="V18" i="13"/>
  <c r="U18" i="13"/>
  <c r="N18" i="13"/>
  <c r="W17" i="13"/>
  <c r="V17" i="13"/>
  <c r="U17" i="13"/>
  <c r="N17" i="13"/>
  <c r="W16" i="13"/>
  <c r="V16" i="13"/>
  <c r="U16" i="13"/>
  <c r="N16" i="13"/>
  <c r="W15" i="13"/>
  <c r="V15" i="13"/>
  <c r="U15" i="13"/>
  <c r="N15" i="13"/>
  <c r="W14" i="13"/>
  <c r="V14" i="13"/>
  <c r="U14" i="13"/>
  <c r="N14" i="13"/>
  <c r="W13" i="13"/>
  <c r="V13" i="13"/>
  <c r="U13" i="13"/>
  <c r="N13" i="13"/>
  <c r="W12" i="13"/>
  <c r="V12" i="13"/>
  <c r="U12" i="13"/>
  <c r="N12" i="13"/>
  <c r="W11" i="13"/>
  <c r="V11" i="13"/>
  <c r="U11" i="13"/>
  <c r="N11" i="13"/>
  <c r="W10" i="13"/>
  <c r="V10" i="13"/>
  <c r="U10" i="13"/>
  <c r="N10" i="13"/>
  <c r="W9" i="13"/>
  <c r="V9" i="13"/>
  <c r="U9" i="13"/>
  <c r="N9" i="13"/>
  <c r="W8" i="13"/>
  <c r="V8" i="13"/>
  <c r="U8" i="13"/>
  <c r="N8" i="13"/>
  <c r="W7" i="13"/>
  <c r="V7" i="13"/>
  <c r="U7" i="13"/>
  <c r="N7" i="13"/>
  <c r="W6" i="13"/>
  <c r="V6" i="13"/>
  <c r="U6" i="13"/>
  <c r="N6" i="13"/>
  <c r="W5" i="13"/>
  <c r="V5" i="13"/>
  <c r="U5" i="13"/>
  <c r="N5" i="13"/>
  <c r="W4" i="13"/>
  <c r="V4" i="13"/>
  <c r="U4" i="13"/>
  <c r="N4" i="13"/>
  <c r="W3" i="13"/>
  <c r="V3" i="13"/>
  <c r="U3" i="13"/>
  <c r="N3" i="13"/>
  <c r="W2" i="13"/>
  <c r="V2" i="13"/>
  <c r="U2" i="13"/>
  <c r="N2" i="13"/>
  <c r="N2" i="6"/>
  <c r="G2" i="8"/>
  <c r="T51" i="10"/>
  <c r="S51" i="10"/>
  <c r="R51" i="10"/>
  <c r="T50" i="10"/>
  <c r="S50" i="10"/>
  <c r="R50" i="10"/>
  <c r="T49" i="10"/>
  <c r="S49" i="10"/>
  <c r="R49" i="10"/>
  <c r="T48" i="10"/>
  <c r="S48" i="10"/>
  <c r="R48" i="10"/>
  <c r="T47" i="10"/>
  <c r="S47" i="10"/>
  <c r="R47" i="10"/>
  <c r="T46" i="10"/>
  <c r="S46" i="10"/>
  <c r="R46" i="10"/>
  <c r="T45" i="10"/>
  <c r="S45" i="10"/>
  <c r="R45" i="10"/>
  <c r="T44" i="10"/>
  <c r="S44" i="10"/>
  <c r="R44" i="10"/>
  <c r="T43" i="10"/>
  <c r="S43" i="10"/>
  <c r="R43" i="10"/>
  <c r="T42" i="10"/>
  <c r="S42" i="10"/>
  <c r="R42" i="10"/>
  <c r="T41" i="10"/>
  <c r="S41" i="10"/>
  <c r="R41" i="10"/>
  <c r="T40" i="10"/>
  <c r="S40" i="10"/>
  <c r="R40" i="10"/>
  <c r="T39" i="10"/>
  <c r="S39" i="10"/>
  <c r="R39" i="10"/>
  <c r="T38" i="10"/>
  <c r="S38" i="10"/>
  <c r="R38" i="10"/>
  <c r="T37" i="10"/>
  <c r="S37" i="10"/>
  <c r="R37" i="10"/>
  <c r="T36" i="10"/>
  <c r="S36" i="10"/>
  <c r="R36" i="10"/>
  <c r="T35" i="10"/>
  <c r="S35" i="10"/>
  <c r="R35" i="10"/>
  <c r="T34" i="10"/>
  <c r="S34" i="10"/>
  <c r="R34" i="10"/>
  <c r="T33" i="10"/>
  <c r="S33" i="10"/>
  <c r="R33" i="10"/>
  <c r="T32" i="10"/>
  <c r="S32" i="10"/>
  <c r="R32" i="10"/>
  <c r="T31" i="10"/>
  <c r="S31" i="10"/>
  <c r="R31" i="10"/>
  <c r="T30" i="10"/>
  <c r="S30" i="10"/>
  <c r="R30" i="10"/>
  <c r="T29" i="10"/>
  <c r="S29" i="10"/>
  <c r="R29" i="10"/>
  <c r="T28" i="10"/>
  <c r="S28" i="10"/>
  <c r="R28" i="10"/>
  <c r="T27" i="10"/>
  <c r="S27" i="10"/>
  <c r="R27" i="10"/>
  <c r="T26" i="10"/>
  <c r="S26" i="10"/>
  <c r="R26" i="10"/>
  <c r="T25" i="10"/>
  <c r="S25" i="10"/>
  <c r="R25" i="10"/>
  <c r="T24" i="10"/>
  <c r="S24" i="10"/>
  <c r="R24" i="10"/>
  <c r="T23" i="10"/>
  <c r="S23" i="10"/>
  <c r="R23" i="10"/>
  <c r="T22" i="10"/>
  <c r="S22" i="10"/>
  <c r="R22" i="10"/>
  <c r="T21" i="10"/>
  <c r="S21" i="10"/>
  <c r="R21" i="10"/>
  <c r="T20" i="10"/>
  <c r="S20" i="10"/>
  <c r="R20" i="10"/>
  <c r="T19" i="10"/>
  <c r="S19" i="10"/>
  <c r="R19" i="10"/>
  <c r="T18" i="10"/>
  <c r="S18" i="10"/>
  <c r="R18" i="10"/>
  <c r="T17" i="10"/>
  <c r="S17" i="10"/>
  <c r="R17" i="10"/>
  <c r="T16" i="10"/>
  <c r="S16" i="10"/>
  <c r="R16" i="10"/>
  <c r="T15" i="10"/>
  <c r="S15" i="10"/>
  <c r="R15" i="10"/>
  <c r="T14" i="10"/>
  <c r="S14" i="10"/>
  <c r="R14" i="10"/>
  <c r="T13" i="10"/>
  <c r="S13" i="10"/>
  <c r="R13" i="10"/>
  <c r="T12" i="10"/>
  <c r="S12" i="10"/>
  <c r="R12" i="10"/>
  <c r="T11" i="10"/>
  <c r="S11" i="10"/>
  <c r="R11" i="10"/>
  <c r="T10" i="10"/>
  <c r="S10" i="10"/>
  <c r="R10" i="10"/>
  <c r="T9" i="10"/>
  <c r="S9" i="10"/>
  <c r="R9" i="10"/>
  <c r="T8" i="10"/>
  <c r="S8" i="10"/>
  <c r="R8" i="10"/>
  <c r="T7" i="10"/>
  <c r="S7" i="10"/>
  <c r="R7" i="10"/>
  <c r="T6" i="10"/>
  <c r="S6" i="10"/>
  <c r="R6" i="10"/>
  <c r="T5" i="10"/>
  <c r="S5" i="10"/>
  <c r="R5" i="10"/>
  <c r="T51" i="8"/>
  <c r="S51" i="8"/>
  <c r="R51" i="8"/>
  <c r="N51" i="8"/>
  <c r="R48" i="9"/>
  <c r="S48" i="9"/>
  <c r="T48" i="9"/>
  <c r="N48" i="9"/>
  <c r="T16" i="9"/>
  <c r="S16" i="9"/>
  <c r="R16" i="9"/>
  <c r="N16" i="9"/>
  <c r="T13" i="9"/>
  <c r="S13" i="9"/>
  <c r="R13" i="9"/>
  <c r="N13" i="9"/>
  <c r="T25" i="9"/>
  <c r="S25" i="9"/>
  <c r="R25" i="9"/>
  <c r="N25" i="9"/>
  <c r="T3" i="9"/>
  <c r="S3" i="9"/>
  <c r="R3" i="9"/>
  <c r="N3" i="9"/>
  <c r="T8" i="9"/>
  <c r="S8" i="9"/>
  <c r="R8" i="9"/>
  <c r="N8" i="9"/>
  <c r="T22" i="9"/>
  <c r="S22" i="9"/>
  <c r="R22" i="9"/>
  <c r="N22" i="9"/>
  <c r="T21" i="9"/>
  <c r="S21" i="9"/>
  <c r="R21" i="9"/>
  <c r="N21" i="9"/>
  <c r="T11" i="9"/>
  <c r="S11" i="9"/>
  <c r="R11" i="9"/>
  <c r="N11" i="9"/>
  <c r="T34" i="9"/>
  <c r="S34" i="9"/>
  <c r="R34" i="9"/>
  <c r="N34" i="9"/>
  <c r="T44" i="9"/>
  <c r="S44" i="9"/>
  <c r="R44" i="9"/>
  <c r="N44" i="9"/>
  <c r="T28" i="9"/>
  <c r="S28" i="9"/>
  <c r="R28" i="9"/>
  <c r="N28" i="9"/>
  <c r="T23" i="9"/>
  <c r="S23" i="9"/>
  <c r="R23" i="9"/>
  <c r="N23" i="9"/>
  <c r="T12" i="9"/>
  <c r="S12" i="9"/>
  <c r="R12" i="9"/>
  <c r="N12" i="9"/>
  <c r="T36" i="9"/>
  <c r="S36" i="9"/>
  <c r="R36" i="9"/>
  <c r="N36" i="9"/>
  <c r="T14" i="9"/>
  <c r="S14" i="9"/>
  <c r="R14" i="9"/>
  <c r="N14" i="9"/>
  <c r="T39" i="9"/>
  <c r="S39" i="9"/>
  <c r="R39" i="9"/>
  <c r="N39" i="9"/>
  <c r="T32" i="9"/>
  <c r="S32" i="9"/>
  <c r="R32" i="9"/>
  <c r="N32" i="9"/>
  <c r="T9" i="9"/>
  <c r="S9" i="9"/>
  <c r="R9" i="9"/>
  <c r="N9" i="9"/>
  <c r="T20" i="9"/>
  <c r="S20" i="9"/>
  <c r="R20" i="9"/>
  <c r="N20" i="9"/>
  <c r="T29" i="9"/>
  <c r="S29" i="9"/>
  <c r="R29" i="9"/>
  <c r="N29" i="9"/>
  <c r="T35" i="9"/>
  <c r="S35" i="9"/>
  <c r="R35" i="9"/>
  <c r="N35" i="9"/>
  <c r="T27" i="9"/>
  <c r="S27" i="9"/>
  <c r="R27" i="9"/>
  <c r="N27" i="9"/>
  <c r="T47" i="9"/>
  <c r="S47" i="9"/>
  <c r="R47" i="9"/>
  <c r="N47" i="9"/>
  <c r="T41" i="9"/>
  <c r="S41" i="9"/>
  <c r="R41" i="9"/>
  <c r="N41" i="9"/>
  <c r="T31" i="9"/>
  <c r="S31" i="9"/>
  <c r="R31" i="9"/>
  <c r="N31" i="9"/>
  <c r="T40" i="9"/>
  <c r="S40" i="9"/>
  <c r="R40" i="9"/>
  <c r="N40" i="9"/>
  <c r="T5" i="9"/>
  <c r="S5" i="9"/>
  <c r="R5" i="9"/>
  <c r="N5" i="9"/>
  <c r="T37" i="9"/>
  <c r="S37" i="9"/>
  <c r="R37" i="9"/>
  <c r="N37" i="9"/>
  <c r="T7" i="9"/>
  <c r="S7" i="9"/>
  <c r="R7" i="9"/>
  <c r="N7" i="9"/>
  <c r="T6" i="9"/>
  <c r="S6" i="9"/>
  <c r="R6" i="9"/>
  <c r="N6" i="9"/>
  <c r="T38" i="9"/>
  <c r="S38" i="9"/>
  <c r="R38" i="9"/>
  <c r="N38" i="9"/>
  <c r="T33" i="9"/>
  <c r="S33" i="9"/>
  <c r="R33" i="9"/>
  <c r="N33" i="9"/>
  <c r="T30" i="9"/>
  <c r="S30" i="9"/>
  <c r="R30" i="9"/>
  <c r="N30" i="9"/>
  <c r="T26" i="9"/>
  <c r="S26" i="9"/>
  <c r="R26" i="9"/>
  <c r="N26" i="9"/>
  <c r="T24" i="9"/>
  <c r="S24" i="9"/>
  <c r="R24" i="9"/>
  <c r="N24" i="9"/>
  <c r="T42" i="9"/>
  <c r="S42" i="9"/>
  <c r="R42" i="9"/>
  <c r="N42" i="9"/>
  <c r="T43" i="9"/>
  <c r="S43" i="9"/>
  <c r="R43" i="9"/>
  <c r="N43" i="9"/>
  <c r="T18" i="9"/>
  <c r="S18" i="9"/>
  <c r="R18" i="9"/>
  <c r="N18" i="9"/>
  <c r="T46" i="9"/>
  <c r="S46" i="9"/>
  <c r="R46" i="9"/>
  <c r="N46" i="9"/>
  <c r="T4" i="9"/>
  <c r="S4" i="9"/>
  <c r="R4" i="9"/>
  <c r="N4" i="9"/>
  <c r="T19" i="9"/>
  <c r="S19" i="9"/>
  <c r="R19" i="9"/>
  <c r="N19" i="9"/>
  <c r="T2" i="9"/>
  <c r="S2" i="9"/>
  <c r="R2" i="9"/>
  <c r="N2" i="9"/>
  <c r="T10" i="9"/>
  <c r="S10" i="9"/>
  <c r="R10" i="9"/>
  <c r="N10" i="9"/>
  <c r="T15" i="9"/>
  <c r="S15" i="9"/>
  <c r="R15" i="9"/>
  <c r="N15" i="9"/>
  <c r="T17" i="9"/>
  <c r="S17" i="9"/>
  <c r="R17" i="9"/>
  <c r="N17" i="9"/>
  <c r="T45" i="9"/>
  <c r="S45" i="9"/>
  <c r="R45" i="9"/>
  <c r="N45" i="9"/>
  <c r="D2" i="8"/>
  <c r="C2" i="8"/>
  <c r="B2" i="8"/>
  <c r="R23" i="8"/>
  <c r="R22" i="8"/>
  <c r="R7" i="8"/>
  <c r="R26" i="8"/>
  <c r="N5" i="8"/>
  <c r="R5" i="8"/>
  <c r="S5" i="8"/>
  <c r="T5" i="8"/>
  <c r="N6" i="8"/>
  <c r="R6" i="8"/>
  <c r="S6" i="8"/>
  <c r="T6" i="8"/>
  <c r="N7" i="8"/>
  <c r="S7" i="8"/>
  <c r="T7" i="8"/>
  <c r="N8" i="8"/>
  <c r="R8" i="8"/>
  <c r="S8" i="8"/>
  <c r="T8" i="8"/>
  <c r="N9" i="8"/>
  <c r="R9" i="8"/>
  <c r="S9" i="8"/>
  <c r="T9" i="8"/>
  <c r="N10" i="8"/>
  <c r="R10" i="8"/>
  <c r="S10" i="8"/>
  <c r="T10" i="8"/>
  <c r="N11" i="8"/>
  <c r="R11" i="8"/>
  <c r="S11" i="8"/>
  <c r="T11" i="8"/>
  <c r="N12" i="8"/>
  <c r="R12" i="8"/>
  <c r="S12" i="8"/>
  <c r="T12" i="8"/>
  <c r="N13" i="8"/>
  <c r="R13" i="8"/>
  <c r="S13" i="8"/>
  <c r="T13" i="8"/>
  <c r="N14" i="8"/>
  <c r="R14" i="8"/>
  <c r="S14" i="8"/>
  <c r="T14" i="8"/>
  <c r="N15" i="8"/>
  <c r="R15" i="8"/>
  <c r="S15" i="8"/>
  <c r="T15" i="8"/>
  <c r="N16" i="8"/>
  <c r="R16" i="8"/>
  <c r="S16" i="8"/>
  <c r="T16" i="8"/>
  <c r="N17" i="8"/>
  <c r="R17" i="8"/>
  <c r="S17" i="8"/>
  <c r="T17" i="8"/>
  <c r="N18" i="8"/>
  <c r="R18" i="8"/>
  <c r="S18" i="8"/>
  <c r="T18" i="8"/>
  <c r="N19" i="8"/>
  <c r="R19" i="8"/>
  <c r="S19" i="8"/>
  <c r="T19" i="8"/>
  <c r="N20" i="8"/>
  <c r="R20" i="8"/>
  <c r="S20" i="8"/>
  <c r="T20" i="8"/>
  <c r="N21" i="8"/>
  <c r="R21" i="8"/>
  <c r="S21" i="8"/>
  <c r="T21" i="8"/>
  <c r="N22" i="8"/>
  <c r="S22" i="8"/>
  <c r="T22" i="8"/>
  <c r="N23" i="8"/>
  <c r="S23" i="8"/>
  <c r="T23" i="8"/>
  <c r="N24" i="8"/>
  <c r="R24" i="8"/>
  <c r="S24" i="8"/>
  <c r="T24" i="8"/>
  <c r="N25" i="8"/>
  <c r="R25" i="8"/>
  <c r="S25" i="8"/>
  <c r="T25" i="8"/>
  <c r="N26" i="8"/>
  <c r="S26" i="8"/>
  <c r="T26" i="8"/>
  <c r="N27" i="8"/>
  <c r="R27" i="8"/>
  <c r="S27" i="8"/>
  <c r="T27" i="8"/>
  <c r="N28" i="8"/>
  <c r="R28" i="8"/>
  <c r="S28" i="8"/>
  <c r="T28" i="8"/>
  <c r="N29" i="8"/>
  <c r="R29" i="8"/>
  <c r="S29" i="8"/>
  <c r="T29" i="8"/>
  <c r="N30" i="8"/>
  <c r="R30" i="8"/>
  <c r="S30" i="8"/>
  <c r="T30" i="8"/>
  <c r="N31" i="8"/>
  <c r="R31" i="8"/>
  <c r="S31" i="8"/>
  <c r="T31" i="8"/>
  <c r="N32" i="8"/>
  <c r="R32" i="8"/>
  <c r="S32" i="8"/>
  <c r="T32" i="8"/>
  <c r="N33" i="8"/>
  <c r="R33" i="8"/>
  <c r="S33" i="8"/>
  <c r="T33" i="8"/>
  <c r="N34" i="8"/>
  <c r="R34" i="8"/>
  <c r="S34" i="8"/>
  <c r="T34" i="8"/>
  <c r="N35" i="8"/>
  <c r="R35" i="8"/>
  <c r="S35" i="8"/>
  <c r="T35" i="8"/>
  <c r="N36" i="8"/>
  <c r="R36" i="8"/>
  <c r="S36" i="8"/>
  <c r="T36" i="8"/>
  <c r="N37" i="8"/>
  <c r="R37" i="8"/>
  <c r="S37" i="8"/>
  <c r="T37" i="8"/>
  <c r="N38" i="8"/>
  <c r="R38" i="8"/>
  <c r="S38" i="8"/>
  <c r="T38" i="8"/>
  <c r="N39" i="8"/>
  <c r="R39" i="8"/>
  <c r="S39" i="8"/>
  <c r="T39" i="8"/>
  <c r="N40" i="8"/>
  <c r="R40" i="8"/>
  <c r="S40" i="8"/>
  <c r="T40" i="8"/>
  <c r="N41" i="8"/>
  <c r="R41" i="8"/>
  <c r="S41" i="8"/>
  <c r="T41" i="8"/>
  <c r="N42" i="8"/>
  <c r="R42" i="8"/>
  <c r="S42" i="8"/>
  <c r="T42" i="8"/>
  <c r="N43" i="8"/>
  <c r="R43" i="8"/>
  <c r="S43" i="8"/>
  <c r="T43" i="8"/>
  <c r="N44" i="8"/>
  <c r="R44" i="8"/>
  <c r="S44" i="8"/>
  <c r="T44" i="8"/>
  <c r="N45" i="8"/>
  <c r="R45" i="8"/>
  <c r="S45" i="8"/>
  <c r="T45" i="8"/>
  <c r="N46" i="8"/>
  <c r="R46" i="8"/>
  <c r="S46" i="8"/>
  <c r="T46" i="8"/>
  <c r="N47" i="8"/>
  <c r="R47" i="8"/>
  <c r="S47" i="8"/>
  <c r="T47" i="8"/>
  <c r="N48" i="8"/>
  <c r="R48" i="8"/>
  <c r="S48" i="8"/>
  <c r="T48" i="8"/>
  <c r="N49" i="8"/>
  <c r="R49" i="8"/>
  <c r="S49" i="8"/>
  <c r="T49" i="8"/>
  <c r="N50" i="8"/>
  <c r="R50" i="8"/>
  <c r="S50" i="8"/>
  <c r="T50" i="8"/>
  <c r="N2" i="7"/>
  <c r="R2" i="7"/>
  <c r="S2" i="7"/>
  <c r="T2" i="7"/>
  <c r="N3" i="7"/>
  <c r="R3" i="7"/>
  <c r="S3" i="7"/>
  <c r="T3" i="7"/>
  <c r="N4" i="7"/>
  <c r="R4" i="7"/>
  <c r="S4" i="7"/>
  <c r="T4" i="7"/>
  <c r="N5" i="7"/>
  <c r="R5" i="7"/>
  <c r="S5" i="7"/>
  <c r="T5" i="7"/>
  <c r="N6" i="7"/>
  <c r="R6" i="7"/>
  <c r="S6" i="7"/>
  <c r="T6" i="7"/>
  <c r="N7" i="7"/>
  <c r="R7" i="7"/>
  <c r="S7" i="7"/>
  <c r="T7" i="7"/>
  <c r="N8" i="7"/>
  <c r="R8" i="7"/>
  <c r="S8" i="7"/>
  <c r="T8" i="7"/>
  <c r="N9" i="7"/>
  <c r="R9" i="7"/>
  <c r="S9" i="7"/>
  <c r="T9" i="7"/>
  <c r="N10" i="7"/>
  <c r="R10" i="7"/>
  <c r="S10" i="7"/>
  <c r="T10" i="7"/>
  <c r="N11" i="7"/>
  <c r="R11" i="7"/>
  <c r="S11" i="7"/>
  <c r="T11" i="7"/>
  <c r="N12" i="7"/>
  <c r="R12" i="7"/>
  <c r="S12" i="7"/>
  <c r="T12" i="7"/>
  <c r="N13" i="7"/>
  <c r="R13" i="7"/>
  <c r="S13" i="7"/>
  <c r="T13" i="7"/>
  <c r="N14" i="7"/>
  <c r="R14" i="7"/>
  <c r="S14" i="7"/>
  <c r="T14" i="7"/>
  <c r="N15" i="7"/>
  <c r="R15" i="7"/>
  <c r="S15" i="7"/>
  <c r="T15" i="7"/>
  <c r="N16" i="7"/>
  <c r="R16" i="7"/>
  <c r="S16" i="7"/>
  <c r="T16" i="7"/>
  <c r="N17" i="7"/>
  <c r="R17" i="7"/>
  <c r="S17" i="7"/>
  <c r="T17" i="7"/>
  <c r="N18" i="7"/>
  <c r="R18" i="7"/>
  <c r="S18" i="7"/>
  <c r="T18" i="7"/>
  <c r="N19" i="7"/>
  <c r="R19" i="7"/>
  <c r="S19" i="7"/>
  <c r="T19" i="7"/>
  <c r="N20" i="7"/>
  <c r="R20" i="7"/>
  <c r="S20" i="7"/>
  <c r="T20" i="7"/>
  <c r="N21" i="7"/>
  <c r="R21" i="7"/>
  <c r="S21" i="7"/>
  <c r="T21" i="7"/>
  <c r="N22" i="7"/>
  <c r="R22" i="7"/>
  <c r="S22" i="7"/>
  <c r="T22" i="7"/>
  <c r="N23" i="7"/>
  <c r="R23" i="7"/>
  <c r="S23" i="7"/>
  <c r="T23" i="7"/>
  <c r="N24" i="7"/>
  <c r="R24" i="7"/>
  <c r="S24" i="7"/>
  <c r="T24" i="7"/>
  <c r="N25" i="7"/>
  <c r="R25" i="7"/>
  <c r="S25" i="7"/>
  <c r="T25" i="7"/>
  <c r="N26" i="7"/>
  <c r="R26" i="7"/>
  <c r="S26" i="7"/>
  <c r="T26" i="7"/>
  <c r="N27" i="7"/>
  <c r="R27" i="7"/>
  <c r="S27" i="7"/>
  <c r="T27" i="7"/>
  <c r="N28" i="7"/>
  <c r="R28" i="7"/>
  <c r="S28" i="7"/>
  <c r="T28" i="7"/>
  <c r="N29" i="7"/>
  <c r="R29" i="7"/>
  <c r="S29" i="7"/>
  <c r="T29" i="7"/>
  <c r="N30" i="7"/>
  <c r="R30" i="7"/>
  <c r="S30" i="7"/>
  <c r="T30" i="7"/>
  <c r="N31" i="7"/>
  <c r="R31" i="7"/>
  <c r="S31" i="7"/>
  <c r="T31" i="7"/>
  <c r="N32" i="7"/>
  <c r="R32" i="7"/>
  <c r="S32" i="7"/>
  <c r="T32" i="7"/>
  <c r="N33" i="7"/>
  <c r="R33" i="7"/>
  <c r="S33" i="7"/>
  <c r="T33" i="7"/>
  <c r="N34" i="7"/>
  <c r="R34" i="7"/>
  <c r="S34" i="7"/>
  <c r="T34" i="7"/>
  <c r="N35" i="7"/>
  <c r="R35" i="7"/>
  <c r="S35" i="7"/>
  <c r="T35" i="7"/>
  <c r="N36" i="7"/>
  <c r="R36" i="7"/>
  <c r="S36" i="7"/>
  <c r="T36" i="7"/>
  <c r="N37" i="7"/>
  <c r="R37" i="7"/>
  <c r="S37" i="7"/>
  <c r="T37" i="7"/>
  <c r="N38" i="7"/>
  <c r="R38" i="7"/>
  <c r="S38" i="7"/>
  <c r="T38" i="7"/>
  <c r="N39" i="7"/>
  <c r="R39" i="7"/>
  <c r="S39" i="7"/>
  <c r="T39" i="7"/>
  <c r="N40" i="7"/>
  <c r="R40" i="7"/>
  <c r="S40" i="7"/>
  <c r="T40" i="7"/>
  <c r="N41" i="7"/>
  <c r="R41" i="7"/>
  <c r="S41" i="7"/>
  <c r="T41" i="7"/>
  <c r="N42" i="7"/>
  <c r="R42" i="7"/>
  <c r="S42" i="7"/>
  <c r="T42" i="7"/>
  <c r="N43" i="7"/>
  <c r="R43" i="7"/>
  <c r="S43" i="7"/>
  <c r="T43" i="7"/>
  <c r="N44" i="7"/>
  <c r="R44" i="7"/>
  <c r="S44" i="7"/>
  <c r="T44" i="7"/>
  <c r="N45" i="7"/>
  <c r="R45" i="7"/>
  <c r="S45" i="7"/>
  <c r="T45" i="7"/>
  <c r="N46" i="7"/>
  <c r="R46" i="7"/>
  <c r="S46" i="7"/>
  <c r="T46" i="7"/>
  <c r="N47" i="7"/>
  <c r="R47" i="7"/>
  <c r="S47" i="7"/>
  <c r="T47" i="7"/>
  <c r="N3" i="6"/>
  <c r="N4" i="6"/>
  <c r="N46" i="6"/>
  <c r="N45" i="6"/>
  <c r="N44" i="6"/>
  <c r="N42" i="6"/>
  <c r="N39" i="6"/>
  <c r="N40" i="6"/>
  <c r="N41" i="6"/>
  <c r="N43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3" i="6"/>
  <c r="N22" i="6"/>
  <c r="N24" i="6"/>
  <c r="N25" i="6"/>
  <c r="N21" i="6"/>
  <c r="N20" i="6"/>
  <c r="N19" i="6"/>
  <c r="N18" i="6"/>
  <c r="N17" i="6"/>
  <c r="N16" i="6"/>
  <c r="N15" i="6"/>
  <c r="N14" i="6"/>
  <c r="N13" i="6"/>
  <c r="N12" i="6"/>
  <c r="N11" i="6"/>
  <c r="N9" i="6"/>
  <c r="N10" i="6"/>
  <c r="N8" i="6"/>
  <c r="N7" i="6"/>
  <c r="N6" i="6"/>
  <c r="N5" i="6"/>
  <c r="R51" i="4"/>
  <c r="Q51" i="4"/>
  <c r="R50" i="4"/>
  <c r="Q50" i="4"/>
  <c r="R49" i="4"/>
  <c r="Q49" i="4"/>
  <c r="R48" i="4"/>
  <c r="Q48" i="4"/>
  <c r="R47" i="4"/>
  <c r="Q47" i="4"/>
  <c r="R46" i="4"/>
  <c r="Q46" i="4"/>
  <c r="R45" i="4"/>
  <c r="Q45" i="4"/>
  <c r="R44" i="4"/>
  <c r="Q44" i="4"/>
  <c r="R43" i="4"/>
  <c r="Q43" i="4"/>
  <c r="R42" i="4"/>
  <c r="Q42" i="4"/>
  <c r="R41" i="4"/>
  <c r="Q41" i="4"/>
  <c r="R40" i="4"/>
  <c r="Q40" i="4"/>
  <c r="R39" i="4"/>
  <c r="Q39" i="4"/>
  <c r="R38" i="4"/>
  <c r="Q38" i="4"/>
  <c r="R37" i="4"/>
  <c r="Q37" i="4"/>
  <c r="R36" i="4"/>
  <c r="Q36" i="4"/>
  <c r="R35" i="4"/>
  <c r="Q35" i="4"/>
  <c r="R34" i="4"/>
  <c r="Q34" i="4"/>
  <c r="R33" i="4"/>
  <c r="Q33" i="4"/>
  <c r="R32" i="4"/>
  <c r="Q32" i="4"/>
  <c r="R31" i="4"/>
  <c r="Q31" i="4"/>
  <c r="R30" i="4"/>
  <c r="Q30" i="4"/>
  <c r="R29" i="4"/>
  <c r="Q29" i="4"/>
  <c r="R28" i="4"/>
  <c r="Q28" i="4"/>
  <c r="R27" i="4"/>
  <c r="Q27" i="4"/>
  <c r="R26" i="4"/>
  <c r="Q26" i="4"/>
  <c r="R25" i="4"/>
  <c r="Q25" i="4"/>
  <c r="R24" i="4"/>
  <c r="Q24" i="4"/>
  <c r="R23" i="4"/>
  <c r="Q23" i="4"/>
  <c r="R22" i="4"/>
  <c r="Q22" i="4"/>
  <c r="R21" i="4"/>
  <c r="Q21" i="4"/>
  <c r="R20" i="4"/>
  <c r="Q20" i="4"/>
  <c r="R19" i="4"/>
  <c r="Q19" i="4"/>
  <c r="R18" i="4"/>
  <c r="Q18" i="4"/>
  <c r="R17" i="4"/>
  <c r="Q17" i="4"/>
  <c r="R16" i="4"/>
  <c r="Q16" i="4"/>
  <c r="R15" i="4"/>
  <c r="Q15" i="4"/>
  <c r="R14" i="4"/>
  <c r="Q14" i="4"/>
  <c r="R13" i="4"/>
  <c r="Q13" i="4"/>
  <c r="R12" i="4"/>
  <c r="Q12" i="4"/>
  <c r="R11" i="4"/>
  <c r="Q11" i="4"/>
  <c r="R10" i="4"/>
  <c r="Q10" i="4"/>
  <c r="R9" i="4"/>
  <c r="Q9" i="4"/>
  <c r="R8" i="4"/>
  <c r="Q8" i="4"/>
  <c r="R7" i="4"/>
  <c r="Q7" i="4"/>
  <c r="R6" i="4"/>
  <c r="Q6" i="4"/>
  <c r="F8" i="4"/>
  <c r="F9" i="4"/>
  <c r="F10" i="4"/>
  <c r="F11" i="4"/>
  <c r="F21" i="4"/>
  <c r="F23" i="4"/>
  <c r="F34" i="4"/>
  <c r="F43" i="4"/>
  <c r="F50" i="4"/>
  <c r="F6" i="4"/>
  <c r="F13" i="4"/>
  <c r="F14" i="4"/>
  <c r="F17" i="4"/>
  <c r="F18" i="4"/>
  <c r="F19" i="4"/>
  <c r="F24" i="4"/>
  <c r="F25" i="4"/>
  <c r="F28" i="4"/>
  <c r="F29" i="4"/>
  <c r="F32" i="4"/>
  <c r="F33" i="4"/>
  <c r="F40" i="4"/>
  <c r="F41" i="4"/>
  <c r="F42" i="4"/>
  <c r="F44" i="4"/>
  <c r="F45" i="4"/>
  <c r="F51" i="4"/>
  <c r="F7" i="4"/>
  <c r="F12" i="4"/>
  <c r="F15" i="4"/>
  <c r="F16" i="4"/>
  <c r="F20" i="4"/>
  <c r="F22" i="4"/>
  <c r="F26" i="4"/>
  <c r="F27" i="4"/>
  <c r="F30" i="4"/>
  <c r="F31" i="4"/>
  <c r="F35" i="4"/>
  <c r="F36" i="4"/>
  <c r="F37" i="4"/>
  <c r="F38" i="4"/>
  <c r="F39" i="4"/>
  <c r="F46" i="4"/>
  <c r="F47" i="4"/>
  <c r="F48" i="4"/>
  <c r="F49" i="4"/>
  <c r="G2" i="4"/>
  <c r="E2" i="8" l="1"/>
  <c r="F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N1" authorId="0" shapeId="0" xr:uid="{00000000-0006-0000-1600-000001000000}">
      <text>
        <r>
          <rPr>
            <b/>
            <sz val="8"/>
            <color indexed="81"/>
            <rFont val="Tahoma"/>
            <family val="2"/>
          </rPr>
          <t>Greg Creech:</t>
        </r>
        <r>
          <rPr>
            <sz val="8"/>
            <color indexed="81"/>
            <rFont val="Tahoma"/>
            <family val="2"/>
          </rPr>
          <t xml:space="preserve">
This IF, THEN calculates a bonus based upon a Percent of Attainment. I used this frequently as a Compensation Manager and Operations Manager.  I used it for performance ratings, too.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N1" authorId="0" shapeId="0" xr:uid="{00000000-0006-0000-1700-000001000000}">
      <text>
        <r>
          <rPr>
            <b/>
            <sz val="8"/>
            <color indexed="81"/>
            <rFont val="Tahoma"/>
            <family val="2"/>
          </rPr>
          <t>Greg Creech:</t>
        </r>
        <r>
          <rPr>
            <sz val="8"/>
            <color indexed="81"/>
            <rFont val="Tahoma"/>
            <family val="2"/>
          </rPr>
          <t xml:space="preserve">
This IF, THEN calculates a bonus based upon a Percent of Attainment. I used this frequently as a Compensation Manager and Operations Manager.  I used it for performance ratings, too.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M1" authorId="0" shapeId="0" xr:uid="{00000000-0006-0000-1900-000001000000}">
      <text>
        <r>
          <rPr>
            <b/>
            <sz val="8"/>
            <color indexed="81"/>
            <rFont val="Tahoma"/>
            <family val="2"/>
          </rPr>
          <t>Greg Creech:</t>
        </r>
        <r>
          <rPr>
            <sz val="8"/>
            <color indexed="81"/>
            <rFont val="Tahoma"/>
            <family val="2"/>
          </rPr>
          <t xml:space="preserve">
This IF, THEN calculates a bonus based upon a Percent of Attainment. I used this frequently as a Compensation Manager and Operations Manager.  I used it for performance ratings, too.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N1" authorId="0" shapeId="0" xr:uid="{00000000-0006-0000-1A00-000001000000}">
      <text>
        <r>
          <rPr>
            <b/>
            <sz val="8"/>
            <color indexed="81"/>
            <rFont val="Tahoma"/>
            <family val="2"/>
          </rPr>
          <t>Greg Creech:</t>
        </r>
        <r>
          <rPr>
            <sz val="8"/>
            <color indexed="81"/>
            <rFont val="Tahoma"/>
            <family val="2"/>
          </rPr>
          <t xml:space="preserve">
This IF, THEN calculates a bonus based upon a Percent of Attainment. I used this frequently as a Compensation Manager and Operations Manager.  I used it for performance ratings, too.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N4" authorId="0" shapeId="0" xr:uid="{00000000-0006-0000-1B00-000001000000}">
      <text>
        <r>
          <rPr>
            <b/>
            <sz val="8"/>
            <color indexed="81"/>
            <rFont val="Tahoma"/>
            <family val="2"/>
          </rPr>
          <t>Greg Creech:</t>
        </r>
        <r>
          <rPr>
            <sz val="8"/>
            <color indexed="81"/>
            <rFont val="Tahoma"/>
            <family val="2"/>
          </rPr>
          <t xml:space="preserve">
This IF, THEN calculates a bonus based upon a Percent of Attainment. I used this frequently as a Compensation Manager and Operations Manager.  I used it for performance ratings, too.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N4" authorId="0" shapeId="0" xr:uid="{00000000-0006-0000-1C00-000001000000}">
      <text>
        <r>
          <rPr>
            <b/>
            <sz val="8"/>
            <color indexed="81"/>
            <rFont val="Tahoma"/>
            <family val="2"/>
          </rPr>
          <t>Greg Creech:</t>
        </r>
        <r>
          <rPr>
            <sz val="8"/>
            <color indexed="81"/>
            <rFont val="Tahoma"/>
            <family val="2"/>
          </rPr>
          <t xml:space="preserve">
This IF, THEN calculates a bonus based upon a Percent of Attainment. I used this frequently as a Compensation Manager and Operations Manager.  I used it for performance ratings, too.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F5" authorId="0" shapeId="0" xr:uid="{00000000-0006-0000-1E00-000001000000}">
      <text>
        <r>
          <rPr>
            <b/>
            <sz val="8"/>
            <color indexed="81"/>
            <rFont val="Tahoma"/>
            <family val="2"/>
          </rPr>
          <t>Greg Creech:</t>
        </r>
        <r>
          <rPr>
            <sz val="8"/>
            <color indexed="81"/>
            <rFont val="Tahoma"/>
            <family val="2"/>
          </rPr>
          <t xml:space="preserve">
This IF, THEN calculates a bonus based upon a Percent of Attainment. I used this frequently as a Compensation Manager and Operations Manager.  I used it for performance ratings, too.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N1" authorId="0" shapeId="0" xr:uid="{00000000-0006-0000-1F00-000001000000}">
      <text>
        <r>
          <rPr>
            <b/>
            <sz val="8"/>
            <color indexed="81"/>
            <rFont val="Tahoma"/>
            <family val="2"/>
          </rPr>
          <t>Greg Creech:</t>
        </r>
        <r>
          <rPr>
            <sz val="8"/>
            <color indexed="81"/>
            <rFont val="Tahoma"/>
            <family val="2"/>
          </rPr>
          <t xml:space="preserve">
This IF, THEN calculates a bonus based upon a Percent of Attainment. I used this frequently as a Compensation Manager and Operations Manager.  I used it for performance ratings, too.</t>
        </r>
      </text>
    </comment>
  </commentList>
</comments>
</file>

<file path=xl/sharedStrings.xml><?xml version="1.0" encoding="utf-8"?>
<sst xmlns="http://schemas.openxmlformats.org/spreadsheetml/2006/main" count="5412" uniqueCount="578">
  <si>
    <t>Greg</t>
  </si>
  <si>
    <t>Sales ID</t>
  </si>
  <si>
    <t>First Name</t>
  </si>
  <si>
    <t>Last Name</t>
  </si>
  <si>
    <t>Percent</t>
  </si>
  <si>
    <t>Dept</t>
  </si>
  <si>
    <t>Morticia</t>
  </si>
  <si>
    <t>Addams</t>
  </si>
  <si>
    <t>ENG</t>
  </si>
  <si>
    <t>Buggs</t>
  </si>
  <si>
    <t>Bunney</t>
  </si>
  <si>
    <t>MKT</t>
  </si>
  <si>
    <t>Judy</t>
  </si>
  <si>
    <t>Cameron</t>
  </si>
  <si>
    <t>SLS</t>
  </si>
  <si>
    <t>Lady</t>
  </si>
  <si>
    <t>Colburn</t>
  </si>
  <si>
    <t>Creech</t>
  </si>
  <si>
    <t>Tom</t>
  </si>
  <si>
    <t>John</t>
  </si>
  <si>
    <t>Dewey</t>
  </si>
  <si>
    <t>ADM</t>
  </si>
  <si>
    <t>Duck</t>
  </si>
  <si>
    <t>HRC</t>
  </si>
  <si>
    <t>ITD</t>
  </si>
  <si>
    <t>Benjamin</t>
  </si>
  <si>
    <t>Frankling</t>
  </si>
  <si>
    <t>Kermitt</t>
  </si>
  <si>
    <t>Frogg</t>
  </si>
  <si>
    <t>Garland</t>
  </si>
  <si>
    <t>ACC</t>
  </si>
  <si>
    <t>Space</t>
  </si>
  <si>
    <t>Ghost</t>
  </si>
  <si>
    <t>Spedro</t>
  </si>
  <si>
    <t>Gonzales</t>
  </si>
  <si>
    <t>Bobby</t>
  </si>
  <si>
    <t>Good</t>
  </si>
  <si>
    <t>Leslie</t>
  </si>
  <si>
    <t>Goodman</t>
  </si>
  <si>
    <t>Newman</t>
  </si>
  <si>
    <t>Howard</t>
  </si>
  <si>
    <t>Lisa</t>
  </si>
  <si>
    <t>Hudson</t>
  </si>
  <si>
    <t>Judie</t>
  </si>
  <si>
    <t>Jetson</t>
  </si>
  <si>
    <t>Johnson</t>
  </si>
  <si>
    <t>Zach</t>
  </si>
  <si>
    <t>Jones</t>
  </si>
  <si>
    <t>Ramses</t>
  </si>
  <si>
    <t>Betty</t>
  </si>
  <si>
    <t>Larry</t>
  </si>
  <si>
    <t>Martin</t>
  </si>
  <si>
    <t>Landing</t>
  </si>
  <si>
    <t>Dolly</t>
  </si>
  <si>
    <t>Levi</t>
  </si>
  <si>
    <t>Jonathan</t>
  </si>
  <si>
    <t>Livingston</t>
  </si>
  <si>
    <t>Mike</t>
  </si>
  <si>
    <t>Lopez</t>
  </si>
  <si>
    <t>Mary</t>
  </si>
  <si>
    <t>Marilyn</t>
  </si>
  <si>
    <t>Monroe</t>
  </si>
  <si>
    <t>Cookie</t>
  </si>
  <si>
    <t>Monster</t>
  </si>
  <si>
    <t>R&amp;D</t>
  </si>
  <si>
    <t>Mark</t>
  </si>
  <si>
    <t>Murphy</t>
  </si>
  <si>
    <t>Georgia</t>
  </si>
  <si>
    <t>Peach</t>
  </si>
  <si>
    <t>Peter</t>
  </si>
  <si>
    <t>Pumpkin</t>
  </si>
  <si>
    <t>Roger</t>
  </si>
  <si>
    <t>Rabbit</t>
  </si>
  <si>
    <t>Donna</t>
  </si>
  <si>
    <t>Reed</t>
  </si>
  <si>
    <t>Simple</t>
  </si>
  <si>
    <t>Simon</t>
  </si>
  <si>
    <t>Maxwell</t>
  </si>
  <si>
    <t>Smart</t>
  </si>
  <si>
    <t>Sally</t>
  </si>
  <si>
    <t>Smith</t>
  </si>
  <si>
    <t>Luke</t>
  </si>
  <si>
    <t>Janis</t>
  </si>
  <si>
    <t>Jane</t>
  </si>
  <si>
    <t>Martha</t>
  </si>
  <si>
    <t>Bruce</t>
  </si>
  <si>
    <t>Springstung</t>
  </si>
  <si>
    <t>Sheila</t>
  </si>
  <si>
    <t>Summers</t>
  </si>
  <si>
    <t>Amy</t>
  </si>
  <si>
    <t>Williams</t>
  </si>
  <si>
    <t>Bonus</t>
  </si>
  <si>
    <t>Cruz</t>
  </si>
  <si>
    <t xml:space="preserve">Don </t>
  </si>
  <si>
    <t>Daffie</t>
  </si>
  <si>
    <t>Total Bonus</t>
  </si>
  <si>
    <t>Average Bonus</t>
  </si>
  <si>
    <t>Count of Bonus:</t>
  </si>
  <si>
    <t>SSN</t>
  </si>
  <si>
    <t>Home Street Line 1</t>
  </si>
  <si>
    <t>Home Street Line 2</t>
  </si>
  <si>
    <t>Home City</t>
  </si>
  <si>
    <t>Home State</t>
  </si>
  <si>
    <t>Home ZIP</t>
  </si>
  <si>
    <t>E-Mail Address</t>
  </si>
  <si>
    <t>Business Telephone Number</t>
  </si>
  <si>
    <t>Home Telephone Number</t>
  </si>
  <si>
    <t>Birth Date</t>
  </si>
  <si>
    <t>Hire Date</t>
  </si>
  <si>
    <t>Age</t>
  </si>
  <si>
    <t>Hire Age</t>
  </si>
  <si>
    <t>Service</t>
  </si>
  <si>
    <t>010-45-0239</t>
  </si>
  <si>
    <t>1358 Mockingbird Lane</t>
  </si>
  <si>
    <t/>
  </si>
  <si>
    <t>Jacksonville</t>
  </si>
  <si>
    <t>FL</t>
  </si>
  <si>
    <t>27272-7033</t>
  </si>
  <si>
    <t>morticia.addams@gravesite.org</t>
  </si>
  <si>
    <t>(904) 123-4123</t>
  </si>
  <si>
    <t>(904) 123-4004</t>
  </si>
  <si>
    <t>10/31/1950</t>
  </si>
  <si>
    <t>872-83-9928</t>
  </si>
  <si>
    <t>13 Final Lane</t>
  </si>
  <si>
    <t>Decatur</t>
  </si>
  <si>
    <t>GA</t>
  </si>
  <si>
    <t xml:space="preserve">30322-    </t>
  </si>
  <si>
    <t>the@end.com</t>
  </si>
  <si>
    <t>(404) 727-3849</t>
  </si>
  <si>
    <t>(404) 727-2839</t>
  </si>
  <si>
    <t>5 /22/1967</t>
  </si>
  <si>
    <t>8 /16/2002</t>
  </si>
  <si>
    <t>763-89-1123</t>
  </si>
  <si>
    <t>838 Main Street</t>
  </si>
  <si>
    <t>New York City</t>
  </si>
  <si>
    <t>NY</t>
  </si>
  <si>
    <t xml:space="preserve">01234-    </t>
  </si>
  <si>
    <t>judy@judy.com</t>
  </si>
  <si>
    <t>(212) 383-8477</t>
  </si>
  <si>
    <t>7 /25/1930</t>
  </si>
  <si>
    <t>1 /13/2001</t>
  </si>
  <si>
    <t>438-49-8812</t>
  </si>
  <si>
    <t>389 Pine Ridge</t>
  </si>
  <si>
    <t xml:space="preserve">30032-    </t>
  </si>
  <si>
    <t>Col@col.com</t>
  </si>
  <si>
    <t>(404) 834-8934</t>
  </si>
  <si>
    <t>(404) 389-1384</t>
  </si>
  <si>
    <t>4 /15/1980</t>
  </si>
  <si>
    <t>1 /7 /2001</t>
  </si>
  <si>
    <t>982-38-2830</t>
  </si>
  <si>
    <t>1333 LaVenture Drive</t>
  </si>
  <si>
    <t>Chamblee</t>
  </si>
  <si>
    <t xml:space="preserve">30341-    </t>
  </si>
  <si>
    <t>greg@greg.com</t>
  </si>
  <si>
    <t>(404) 888-9001</t>
  </si>
  <si>
    <t>(404) 123-4890</t>
  </si>
  <si>
    <t>4 /2 /1958</t>
  </si>
  <si>
    <t>1 /15/2001</t>
  </si>
  <si>
    <t>481-92-0348</t>
  </si>
  <si>
    <t>68 Actor's Way</t>
  </si>
  <si>
    <t>Alpharetta</t>
  </si>
  <si>
    <t xml:space="preserve">30002-    </t>
  </si>
  <si>
    <t>tom@cruisin.com</t>
  </si>
  <si>
    <t>(770) 384-9848</t>
  </si>
  <si>
    <t>(770) 385-9992</t>
  </si>
  <si>
    <t>5 /23/1960</t>
  </si>
  <si>
    <t>8 /15/2002</t>
  </si>
  <si>
    <t>893-35-1299</t>
  </si>
  <si>
    <t>16 Lane Lane</t>
  </si>
  <si>
    <t>(404) 888-9003</t>
  </si>
  <si>
    <t>(912) 348-0124</t>
  </si>
  <si>
    <t>2 /14/1990</t>
  </si>
  <si>
    <t>1 /5 /2001</t>
  </si>
  <si>
    <t>999-99-9998</t>
  </si>
  <si>
    <t>Daffy</t>
  </si>
  <si>
    <t>135 Water Pond Drive</t>
  </si>
  <si>
    <t>Atlanta</t>
  </si>
  <si>
    <t>30319-0101</t>
  </si>
  <si>
    <t>Dduck@water.org</t>
  </si>
  <si>
    <t>(404) 321-0505</t>
  </si>
  <si>
    <t>7 /1 /1950</t>
  </si>
  <si>
    <t>11/1 /2005</t>
  </si>
  <si>
    <t>538-39-1239</t>
  </si>
  <si>
    <t>1551 Lake Blvd</t>
  </si>
  <si>
    <t>Suite 200</t>
  </si>
  <si>
    <t>Hollywood</t>
  </si>
  <si>
    <t>CA</t>
  </si>
  <si>
    <t xml:space="preserve">08234-    </t>
  </si>
  <si>
    <t>daffy@ducks.org</t>
  </si>
  <si>
    <t>(777) 283-9498</t>
  </si>
  <si>
    <t>(777) 283-9499</t>
  </si>
  <si>
    <t>5 /10/1943</t>
  </si>
  <si>
    <t>8 /2 /2002</t>
  </si>
  <si>
    <t>135-71-2940</t>
  </si>
  <si>
    <t>1601 Pensylvania Ave</t>
  </si>
  <si>
    <t>Atlantic City</t>
  </si>
  <si>
    <t>NJ</t>
  </si>
  <si>
    <t xml:space="preserve">01122-    </t>
  </si>
  <si>
    <t>benfrankling@usmint.org</t>
  </si>
  <si>
    <t>(111) 234-4442</t>
  </si>
  <si>
    <t>(111) 234-4403</t>
  </si>
  <si>
    <t>6 /15/1944</t>
  </si>
  <si>
    <t>1 /16/2005</t>
  </si>
  <si>
    <t>000-00-0011</t>
  </si>
  <si>
    <t>1 Lilly Pad Road</t>
  </si>
  <si>
    <t>Lake City</t>
  </si>
  <si>
    <t>32222-0002</t>
  </si>
  <si>
    <t>kfrogg@loa.net</t>
  </si>
  <si>
    <t>(714) 122-2222</t>
  </si>
  <si>
    <t>1 /29/1960</t>
  </si>
  <si>
    <t>1 /8 /2005</t>
  </si>
  <si>
    <t>589-03-4038</t>
  </si>
  <si>
    <t>51 West End Av</t>
  </si>
  <si>
    <t>Suite 300</t>
  </si>
  <si>
    <t>01278-4300</t>
  </si>
  <si>
    <t>jgarland@nyc.org</t>
  </si>
  <si>
    <t>(212) 839-4094</t>
  </si>
  <si>
    <t>(212) 883-9492</t>
  </si>
  <si>
    <t>8 /24/1962</t>
  </si>
  <si>
    <t>1 /16/2003</t>
  </si>
  <si>
    <t>062-38-4992</t>
  </si>
  <si>
    <t>613 Christopher Street</t>
  </si>
  <si>
    <t>Apt 103</t>
  </si>
  <si>
    <t>03849-3998</t>
  </si>
  <si>
    <t>sghost@wb.com</t>
  </si>
  <si>
    <t>(212) 838-9429</t>
  </si>
  <si>
    <t>(212) 938-8889</t>
  </si>
  <si>
    <t>6 /6 /1966</t>
  </si>
  <si>
    <t>1 /10/2003</t>
  </si>
  <si>
    <t>458-93-0506</t>
  </si>
  <si>
    <t>100 Market Drive</t>
  </si>
  <si>
    <t>Suite 5100</t>
  </si>
  <si>
    <t>San Francisco</t>
  </si>
  <si>
    <t>10101-0011</t>
  </si>
  <si>
    <t>spgonzl@mailm.com</t>
  </si>
  <si>
    <t>(414) 123-4000</t>
  </si>
  <si>
    <t>(414) 001-2340</t>
  </si>
  <si>
    <t>10/15/1948</t>
  </si>
  <si>
    <t>12/23/2004</t>
  </si>
  <si>
    <t>728-39-1040</t>
  </si>
  <si>
    <t>1350 Avenue A</t>
  </si>
  <si>
    <t>#16</t>
  </si>
  <si>
    <t>01234-0400</t>
  </si>
  <si>
    <t>good@bobbyb.org</t>
  </si>
  <si>
    <t>(212) 348-2934</t>
  </si>
  <si>
    <t>(212) 384-9020</t>
  </si>
  <si>
    <t>6 /16/1963</t>
  </si>
  <si>
    <t>12/26/2004</t>
  </si>
  <si>
    <t>582-39-5935</t>
  </si>
  <si>
    <t>137 Market Street</t>
  </si>
  <si>
    <t>(999) 234-1234</t>
  </si>
  <si>
    <t>7 /19/1970</t>
  </si>
  <si>
    <t>1 /12/2005</t>
  </si>
  <si>
    <t>353-28-9402</t>
  </si>
  <si>
    <t>1358 Waverly Way</t>
  </si>
  <si>
    <t xml:space="preserve">30342-    </t>
  </si>
  <si>
    <t>Newman@contact.com</t>
  </si>
  <si>
    <t>(404) 338-2430</t>
  </si>
  <si>
    <t>4 /1 /1958</t>
  </si>
  <si>
    <t>1 /1 /2001</t>
  </si>
  <si>
    <t>678-38-9234</t>
  </si>
  <si>
    <t>358 Hudson Road</t>
  </si>
  <si>
    <t>Clarkston</t>
  </si>
  <si>
    <t>30303-0033</t>
  </si>
  <si>
    <t>hudsonl@contacts.com</t>
  </si>
  <si>
    <t>(404) 928-3428</t>
  </si>
  <si>
    <t>(404) 338-7123</t>
  </si>
  <si>
    <t>7 /15/1985</t>
  </si>
  <si>
    <t>457-12-3490</t>
  </si>
  <si>
    <t>1350 Space Port Drive</t>
  </si>
  <si>
    <t>Unit x94</t>
  </si>
  <si>
    <t>Smyrna</t>
  </si>
  <si>
    <t xml:space="preserve">30067-    </t>
  </si>
  <si>
    <t>jjetson@space.org</t>
  </si>
  <si>
    <t>(770) 123-4444</t>
  </si>
  <si>
    <t>(770) 123-1444</t>
  </si>
  <si>
    <t>4 /28/1965</t>
  </si>
  <si>
    <t>12/31/2004</t>
  </si>
  <si>
    <t>632-73-9873</t>
  </si>
  <si>
    <t>5323 North Avenue</t>
  </si>
  <si>
    <t>North</t>
  </si>
  <si>
    <t>SC</t>
  </si>
  <si>
    <t xml:space="preserve">29348-    </t>
  </si>
  <si>
    <t>john@north.org</t>
  </si>
  <si>
    <t>(803) 233-2134</t>
  </si>
  <si>
    <t>(803) 234-0034</t>
  </si>
  <si>
    <t>1 /2 /2001</t>
  </si>
  <si>
    <t>871-23-9120</t>
  </si>
  <si>
    <t>1531 Avenue A</t>
  </si>
  <si>
    <t># 16</t>
  </si>
  <si>
    <t>01234-0002</t>
  </si>
  <si>
    <t>zjones@loa.net</t>
  </si>
  <si>
    <t>(212) 384-9200</t>
  </si>
  <si>
    <t>5 /30/1985</t>
  </si>
  <si>
    <t>561-90-3400</t>
  </si>
  <si>
    <t>135 Acorn Drive</t>
  </si>
  <si>
    <t>Rex</t>
  </si>
  <si>
    <t>30092-4434</t>
  </si>
  <si>
    <t>ramjones@xyz.com</t>
  </si>
  <si>
    <t>(678) 134-9123</t>
  </si>
  <si>
    <t>(678) 312-9879</t>
  </si>
  <si>
    <t>7 /17/1986</t>
  </si>
  <si>
    <t>055-12-8945</t>
  </si>
  <si>
    <t>909 Gervais Street</t>
  </si>
  <si>
    <t>Columbia</t>
  </si>
  <si>
    <t>29069-4445</t>
  </si>
  <si>
    <t>bjones@loa.net</t>
  </si>
  <si>
    <t>(803) 888-1288</t>
  </si>
  <si>
    <t>7 /16/1965</t>
  </si>
  <si>
    <t>012-34-0859</t>
  </si>
  <si>
    <t>105 Pennsylvania Way</t>
  </si>
  <si>
    <t>Augusta</t>
  </si>
  <si>
    <t xml:space="preserve">30024-    </t>
  </si>
  <si>
    <t>ljones@mmail.net</t>
  </si>
  <si>
    <t>(706) 303-0400</t>
  </si>
  <si>
    <t>7 /20/1966</t>
  </si>
  <si>
    <t>3 /23/2006</t>
  </si>
  <si>
    <t>259-38-9488</t>
  </si>
  <si>
    <t>1556 Martin Way</t>
  </si>
  <si>
    <t>mlanding@mkt.com</t>
  </si>
  <si>
    <t>(404) 727-3898</t>
  </si>
  <si>
    <t>(404) 712-8938</t>
  </si>
  <si>
    <t>2 /19/1953</t>
  </si>
  <si>
    <t>1 /15/2003</t>
  </si>
  <si>
    <t>193-93-8400</t>
  </si>
  <si>
    <t>157 Levi Lane</t>
  </si>
  <si>
    <t>Yonkers</t>
  </si>
  <si>
    <t>07384-9998</t>
  </si>
  <si>
    <t>d.levi@hellodolly.org</t>
  </si>
  <si>
    <t>6 /21/1967</t>
  </si>
  <si>
    <t>981-47-3898</t>
  </si>
  <si>
    <t>51 Ocean Way</t>
  </si>
  <si>
    <t>Savannah</t>
  </si>
  <si>
    <t xml:space="preserve">30090-    </t>
  </si>
  <si>
    <t>Jon@gull.org</t>
  </si>
  <si>
    <t>(912) 389-9889</t>
  </si>
  <si>
    <t>(912) 384-8499</t>
  </si>
  <si>
    <t>7 /15/1963</t>
  </si>
  <si>
    <t>3 /1 /2003</t>
  </si>
  <si>
    <t>623-49-2004</t>
  </si>
  <si>
    <t>55 Main Street</t>
  </si>
  <si>
    <t xml:space="preserve">02389-    </t>
  </si>
  <si>
    <t>milo@company.com</t>
  </si>
  <si>
    <t>(212) 349-0404</t>
  </si>
  <si>
    <t>(212) 434-8999</t>
  </si>
  <si>
    <t>8 /22/2002</t>
  </si>
  <si>
    <t>323-98-5789</t>
  </si>
  <si>
    <t>1600 Peachtree Avenue</t>
  </si>
  <si>
    <t xml:space="preserve">30301-    </t>
  </si>
  <si>
    <t>mary@marycontrary.org</t>
  </si>
  <si>
    <t>(404) 908-9005</t>
  </si>
  <si>
    <t>(404) 388-4123</t>
  </si>
  <si>
    <t>3 /26/1960</t>
  </si>
  <si>
    <t>1 /3 /2001</t>
  </si>
  <si>
    <t>033-05-3894</t>
  </si>
  <si>
    <t>1359 Hollywood Lane</t>
  </si>
  <si>
    <t>Apt 3A</t>
  </si>
  <si>
    <t>Los Angeles</t>
  </si>
  <si>
    <t xml:space="preserve">01980-    </t>
  </si>
  <si>
    <t>mmroe@hollywood.biz</t>
  </si>
  <si>
    <t>(991) 939-4912</t>
  </si>
  <si>
    <t>(991) 294-9499</t>
  </si>
  <si>
    <t>7 /25/1967</t>
  </si>
  <si>
    <t>348-19-2352</t>
  </si>
  <si>
    <t>135 Sesamy Street</t>
  </si>
  <si>
    <t xml:space="preserve">55555-    </t>
  </si>
  <si>
    <t>cmonster@sstreet.org</t>
  </si>
  <si>
    <t>(999) 512-3412</t>
  </si>
  <si>
    <t>(999) 123-4004</t>
  </si>
  <si>
    <t>6 /15/1962</t>
  </si>
  <si>
    <t>1 /3 /2005</t>
  </si>
  <si>
    <t>251-15-2323</t>
  </si>
  <si>
    <t>951 Woodlawn Ave</t>
  </si>
  <si>
    <t>Duluth</t>
  </si>
  <si>
    <t xml:space="preserve">30097-    </t>
  </si>
  <si>
    <t>mark@mark.com</t>
  </si>
  <si>
    <t>(404) 727-8998</t>
  </si>
  <si>
    <t>(123) 409-3948</t>
  </si>
  <si>
    <t>5 /1 /1979</t>
  </si>
  <si>
    <t>252-82-0304</t>
  </si>
  <si>
    <t>51 Ivy Street</t>
  </si>
  <si>
    <t>Suite 3200</t>
  </si>
  <si>
    <t xml:space="preserve">30303-    </t>
  </si>
  <si>
    <t>gp@gporg.com</t>
  </si>
  <si>
    <t>(404) 877-4600</t>
  </si>
  <si>
    <t>6 /17/1980</t>
  </si>
  <si>
    <t>934-67-8349</t>
  </si>
  <si>
    <t>301 North Avenue</t>
  </si>
  <si>
    <t>Nashville</t>
  </si>
  <si>
    <t>TN</t>
  </si>
  <si>
    <t>09293-8009</t>
  </si>
  <si>
    <t>peter@pumpkin.com</t>
  </si>
  <si>
    <t>(616) 064-0341</t>
  </si>
  <si>
    <t>(461) 238-9402</t>
  </si>
  <si>
    <t>6 /15/1982</t>
  </si>
  <si>
    <t>066-99-2837</t>
  </si>
  <si>
    <t>789 Bunny Trail</t>
  </si>
  <si>
    <t>Columbus</t>
  </si>
  <si>
    <t>OH</t>
  </si>
  <si>
    <t xml:space="preserve">44188-    </t>
  </si>
  <si>
    <t>rrabbit@warner.org</t>
  </si>
  <si>
    <t>(614) 834-8934</t>
  </si>
  <si>
    <t>(614) 819-2348</t>
  </si>
  <si>
    <t>9 /1 /1985</t>
  </si>
  <si>
    <t>9 /1 /2002</t>
  </si>
  <si>
    <t>433-03-9489</t>
  </si>
  <si>
    <t>1389 Wonderful Way</t>
  </si>
  <si>
    <t>Bedford Falls</t>
  </si>
  <si>
    <t xml:space="preserve">30328-    </t>
  </si>
  <si>
    <t>dreed@mgm.com</t>
  </si>
  <si>
    <t>(723) 849-2899</t>
  </si>
  <si>
    <t>(723) 849-3849</t>
  </si>
  <si>
    <t>5 /20/1943</t>
  </si>
  <si>
    <t>1 /17/2003</t>
  </si>
  <si>
    <t>341-24-9949</t>
  </si>
  <si>
    <t>1356 Easy Street</t>
  </si>
  <si>
    <t>30319-9444</t>
  </si>
  <si>
    <t>simon@simple.org</t>
  </si>
  <si>
    <t>(404) 348-9284</t>
  </si>
  <si>
    <t>(404) 928-3284</t>
  </si>
  <si>
    <t>10/15/1960</t>
  </si>
  <si>
    <t>1 /30/2005</t>
  </si>
  <si>
    <t>002-20-2022</t>
  </si>
  <si>
    <t>1567 Secret Hideaway</t>
  </si>
  <si>
    <t>Suite 30</t>
  </si>
  <si>
    <t>30319-3040</t>
  </si>
  <si>
    <t>getsmart@sm.com</t>
  </si>
  <si>
    <t>(404) 321-1240</t>
  </si>
  <si>
    <t>(404) 432-4004</t>
  </si>
  <si>
    <t>6 /15/1954</t>
  </si>
  <si>
    <t>382-93-8472</t>
  </si>
  <si>
    <t>398 Freedom Pkwy</t>
  </si>
  <si>
    <t xml:space="preserve">30309-    </t>
  </si>
  <si>
    <t>Sally@smith.com</t>
  </si>
  <si>
    <t>(404) 982-9001</t>
  </si>
  <si>
    <t>(770) 283-9412</t>
  </si>
  <si>
    <t>6 /25/1940</t>
  </si>
  <si>
    <t>789-23-4810</t>
  </si>
  <si>
    <t>567 Wayland Drive</t>
  </si>
  <si>
    <t>Apt 512</t>
  </si>
  <si>
    <t>Nashaville</t>
  </si>
  <si>
    <t xml:space="preserve">27122-    </t>
  </si>
  <si>
    <t>LSMITH@SMITH.COM</t>
  </si>
  <si>
    <t>(234) 124-1249</t>
  </si>
  <si>
    <t>(123) 444-7383</t>
  </si>
  <si>
    <t>6 /1 /1980</t>
  </si>
  <si>
    <t>8 /17/2002</t>
  </si>
  <si>
    <t>011-88-7899</t>
  </si>
  <si>
    <t>60 5th Ave</t>
  </si>
  <si>
    <t>Suite 61</t>
  </si>
  <si>
    <t>jsmith@smith.com</t>
  </si>
  <si>
    <t>(212) 239-4888</t>
  </si>
  <si>
    <t>(212) 489-1234</t>
  </si>
  <si>
    <t>1 /10/1980</t>
  </si>
  <si>
    <t>10/1 /2002</t>
  </si>
  <si>
    <t>999-99-9999</t>
  </si>
  <si>
    <t>553 Peachtree Pitts</t>
  </si>
  <si>
    <t>Apt 35</t>
  </si>
  <si>
    <t>jane@smith.com</t>
  </si>
  <si>
    <t>(404) 908-9004</t>
  </si>
  <si>
    <t>(404) 321-8845</t>
  </si>
  <si>
    <t>8 /20/1978</t>
  </si>
  <si>
    <t>323-12-3487</t>
  </si>
  <si>
    <t>90 Ivy Lane</t>
  </si>
  <si>
    <t>Apt 1A</t>
  </si>
  <si>
    <t xml:space="preserve">30123-    </t>
  </si>
  <si>
    <t>Martha@mar.com</t>
  </si>
  <si>
    <t>(404) 888-9002</t>
  </si>
  <si>
    <t>(404) 321-3829</t>
  </si>
  <si>
    <t>1 /1 /1975</t>
  </si>
  <si>
    <t>072-34-0993</t>
  </si>
  <si>
    <t>61 Ivy Road</t>
  </si>
  <si>
    <t>bspring@hrc.com</t>
  </si>
  <si>
    <t>(404) 884-9283</t>
  </si>
  <si>
    <t>(404) 993-8090</t>
  </si>
  <si>
    <t>3 /17/1940</t>
  </si>
  <si>
    <t>1 /1 /2003</t>
  </si>
  <si>
    <t>847-38-3947</t>
  </si>
  <si>
    <t>389 Pine Drive</t>
  </si>
  <si>
    <t>Apt 3</t>
  </si>
  <si>
    <t>sheila@summer.org</t>
  </si>
  <si>
    <t>(770) 384-8293</t>
  </si>
  <si>
    <t>(770) 348-2938</t>
  </si>
  <si>
    <t>7 /24/1944</t>
  </si>
  <si>
    <t>2 /15/2001</t>
  </si>
  <si>
    <t>885-75-9999</t>
  </si>
  <si>
    <t>1080 Youth Ave</t>
  </si>
  <si>
    <t>Dublin</t>
  </si>
  <si>
    <t xml:space="preserve">44090-    </t>
  </si>
  <si>
    <t>hi@mail.com</t>
  </si>
  <si>
    <t>(614) 775-3004</t>
  </si>
  <si>
    <t>(614) 525-6246</t>
  </si>
  <si>
    <t>8 /31/1955</t>
  </si>
  <si>
    <t>8 /1 /2002</t>
  </si>
  <si>
    <t>Type Sales ID Below:</t>
  </si>
  <si>
    <t>433-38-3401</t>
  </si>
  <si>
    <t>Parker</t>
  </si>
  <si>
    <t>500 Webb Drive</t>
  </si>
  <si>
    <t>01234-0003</t>
  </si>
  <si>
    <t>Pparker@spman.net</t>
  </si>
  <si>
    <t>(404) 304-0708</t>
  </si>
  <si>
    <t>(404) 210-7500</t>
  </si>
  <si>
    <t>Enter Sales ID Below</t>
  </si>
  <si>
    <t>Grand Total</t>
  </si>
  <si>
    <t>Month</t>
  </si>
  <si>
    <t>Day</t>
  </si>
  <si>
    <t>Year</t>
  </si>
  <si>
    <t>100% Club</t>
  </si>
  <si>
    <t>Name</t>
  </si>
  <si>
    <t>Bonus Calc</t>
  </si>
  <si>
    <t>Criteria Cells Area</t>
  </si>
  <si>
    <t>Database Function Area</t>
  </si>
  <si>
    <t>Product</t>
  </si>
  <si>
    <t>Widget 1</t>
  </si>
  <si>
    <t>Widget 2</t>
  </si>
  <si>
    <t>Widget 3</t>
  </si>
  <si>
    <t>Plan 1</t>
  </si>
  <si>
    <t>Plan 2</t>
  </si>
  <si>
    <t>Plan 3</t>
  </si>
  <si>
    <t>Plan 4</t>
  </si>
  <si>
    <t>Plan 5</t>
  </si>
  <si>
    <t>SalesID</t>
  </si>
  <si>
    <t>Addams, Morticia</t>
  </si>
  <si>
    <t>Bunney, Buggs</t>
  </si>
  <si>
    <t>Cameron, Judy</t>
  </si>
  <si>
    <t>Colburn, Lady</t>
  </si>
  <si>
    <t>Creech, Greg</t>
  </si>
  <si>
    <t>Cruz, Tom</t>
  </si>
  <si>
    <t>Dewey, John</t>
  </si>
  <si>
    <t>Duck, Daffy</t>
  </si>
  <si>
    <t>Frankling, Benjamin</t>
  </si>
  <si>
    <t>Frogg, Kermitt</t>
  </si>
  <si>
    <t>Garland, Judy</t>
  </si>
  <si>
    <t>Ghost, Space</t>
  </si>
  <si>
    <t>Gonzales, Spedro</t>
  </si>
  <si>
    <t>Good, Bobby</t>
  </si>
  <si>
    <t>Goodman, Leslie</t>
  </si>
  <si>
    <t>Howard, Newman</t>
  </si>
  <si>
    <t>Hudson, Lisa</t>
  </si>
  <si>
    <t>Jetson, Judie</t>
  </si>
  <si>
    <t>Johnson, John</t>
  </si>
  <si>
    <t>Jones, Zach</t>
  </si>
  <si>
    <t>Jones, Ramses</t>
  </si>
  <si>
    <t>Jones, Betty</t>
  </si>
  <si>
    <t>Jones, Larry</t>
  </si>
  <si>
    <t>Landing, Martin</t>
  </si>
  <si>
    <t>Levi, Dolly</t>
  </si>
  <si>
    <t>Livingston, Jonathan</t>
  </si>
  <si>
    <t>Lopez, Mike</t>
  </si>
  <si>
    <t>Martin, Mary</t>
  </si>
  <si>
    <t>Monroe, Marilyn</t>
  </si>
  <si>
    <t>Monster, Cookie</t>
  </si>
  <si>
    <t>Murphy, Mark</t>
  </si>
  <si>
    <t>Peach, Georgia</t>
  </si>
  <si>
    <t>Pumpkin, Peter</t>
  </si>
  <si>
    <t>Rabbit, Roger</t>
  </si>
  <si>
    <t>Reed, Donna</t>
  </si>
  <si>
    <t>Simon, Simple</t>
  </si>
  <si>
    <t>Smart, Maxwell</t>
  </si>
  <si>
    <t>Smith, Sally</t>
  </si>
  <si>
    <t>Smith, Luke</t>
  </si>
  <si>
    <t>Smith, Janis</t>
  </si>
  <si>
    <t>Smith, Jane</t>
  </si>
  <si>
    <t>Smith, Martha</t>
  </si>
  <si>
    <t>Springstung, Bruce</t>
  </si>
  <si>
    <t>Summers, Sheila</t>
  </si>
  <si>
    <t>Williams, Amy</t>
  </si>
  <si>
    <t>Service Qty</t>
  </si>
  <si>
    <t>Total Revenue</t>
  </si>
  <si>
    <t># of People</t>
  </si>
  <si>
    <t>Average of Age</t>
  </si>
  <si>
    <t>% Average</t>
  </si>
  <si>
    <t>Department</t>
  </si>
  <si>
    <t>Total # of People</t>
  </si>
  <si>
    <t>Total Average of Age</t>
  </si>
  <si>
    <t>Total Total Bonus</t>
  </si>
  <si>
    <t>Total % Average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</si>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</sst>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000\-00\-0000"/>
    <numFmt numFmtId="165" formatCode="&quot;$&quot;#,##0.00"/>
    <numFmt numFmtId="166" formatCode="&quot;$&quot;#,##0"/>
    <numFmt numFmtId="167" formatCode="00000"/>
  </numFmts>
  <fonts count="31" x14ac:knownFonts="1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b/>
      <sz val="12"/>
      <color indexed="9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2"/>
      <color indexed="62"/>
      <name val="Calibri"/>
      <family val="2"/>
    </font>
    <font>
      <sz val="12"/>
      <color indexed="52"/>
      <name val="Calibri"/>
      <family val="2"/>
    </font>
    <font>
      <sz val="12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indexed="8"/>
      <name val="Calibri"/>
      <family val="2"/>
    </font>
    <font>
      <sz val="12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b/>
      <sz val="10"/>
      <color rgb="FFFF0000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0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8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2" borderId="1" applyNumberFormat="0" applyAlignment="0" applyProtection="0"/>
    <xf numFmtId="0" fontId="9" fillId="16" borderId="2" applyNumberFormat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1" applyNumberFormat="0" applyAlignment="0" applyProtection="0"/>
    <xf numFmtId="0" fontId="16" fillId="0" borderId="6" applyNumberFormat="0" applyFill="0" applyAlignment="0" applyProtection="0"/>
    <xf numFmtId="0" fontId="17" fillId="8" borderId="0" applyNumberFormat="0" applyBorder="0" applyAlignment="0" applyProtection="0"/>
    <xf numFmtId="0" fontId="18" fillId="0" borderId="0"/>
    <xf numFmtId="0" fontId="19" fillId="4" borderId="7" applyNumberFormat="0" applyFont="0" applyAlignment="0" applyProtection="0"/>
    <xf numFmtId="0" fontId="20" fillId="2" borderId="8" applyNumberFormat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79">
    <xf numFmtId="0" fontId="0" fillId="0" borderId="0" xfId="0"/>
    <xf numFmtId="0" fontId="4" fillId="18" borderId="1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7" xfId="0" applyFont="1" applyFill="1" applyBorder="1" applyAlignment="1">
      <alignment wrapText="1"/>
    </xf>
    <xf numFmtId="9" fontId="4" fillId="0" borderId="7" xfId="41" applyFont="1" applyFill="1" applyBorder="1" applyAlignment="1">
      <alignment wrapText="1"/>
    </xf>
    <xf numFmtId="8" fontId="1" fillId="0" borderId="0" xfId="28" applyNumberFormat="1"/>
    <xf numFmtId="9" fontId="1" fillId="0" borderId="0" xfId="41"/>
    <xf numFmtId="49" fontId="0" fillId="0" borderId="0" xfId="0" applyNumberFormat="1"/>
    <xf numFmtId="164" fontId="4" fillId="18" borderId="10" xfId="38" applyNumberFormat="1" applyFont="1" applyFill="1" applyBorder="1" applyAlignment="1">
      <alignment horizontal="center" wrapText="1"/>
    </xf>
    <xf numFmtId="0" fontId="4" fillId="18" borderId="10" xfId="38" applyFont="1" applyFill="1" applyBorder="1" applyAlignment="1">
      <alignment horizontal="center" wrapText="1"/>
    </xf>
    <xf numFmtId="14" fontId="4" fillId="18" borderId="10" xfId="38" applyNumberFormat="1" applyFont="1" applyFill="1" applyBorder="1" applyAlignment="1">
      <alignment horizontal="center" wrapText="1"/>
    </xf>
    <xf numFmtId="0" fontId="18" fillId="0" borderId="0" xfId="38" applyAlignment="1">
      <alignment wrapText="1"/>
    </xf>
    <xf numFmtId="164" fontId="4" fillId="0" borderId="7" xfId="38" applyNumberFormat="1" applyFont="1" applyFill="1" applyBorder="1" applyAlignment="1">
      <alignment wrapText="1"/>
    </xf>
    <xf numFmtId="0" fontId="4" fillId="0" borderId="7" xfId="38" applyFont="1" applyFill="1" applyBorder="1" applyAlignment="1">
      <alignment horizontal="right" wrapText="1"/>
    </xf>
    <xf numFmtId="0" fontId="4" fillId="0" borderId="7" xfId="38" applyFont="1" applyFill="1" applyBorder="1" applyAlignment="1">
      <alignment wrapText="1"/>
    </xf>
    <xf numFmtId="14" fontId="4" fillId="0" borderId="7" xfId="38" applyNumberFormat="1" applyFont="1" applyFill="1" applyBorder="1" applyAlignment="1">
      <alignment horizontal="right" wrapText="1"/>
    </xf>
    <xf numFmtId="1" fontId="18" fillId="0" borderId="0" xfId="38" applyNumberFormat="1"/>
    <xf numFmtId="2" fontId="18" fillId="0" borderId="0" xfId="38" applyNumberFormat="1"/>
    <xf numFmtId="0" fontId="18" fillId="0" borderId="0" xfId="38"/>
    <xf numFmtId="164" fontId="18" fillId="0" borderId="0" xfId="38" applyNumberFormat="1"/>
    <xf numFmtId="14" fontId="18" fillId="0" borderId="0" xfId="38" applyNumberFormat="1"/>
    <xf numFmtId="165" fontId="0" fillId="0" borderId="0" xfId="0" applyNumberFormat="1"/>
    <xf numFmtId="164" fontId="26" fillId="19" borderId="0" xfId="38" applyNumberFormat="1" applyFont="1" applyFill="1"/>
    <xf numFmtId="1" fontId="27" fillId="19" borderId="7" xfId="38" applyNumberFormat="1" applyFont="1" applyFill="1" applyBorder="1" applyAlignment="1">
      <alignment wrapText="1"/>
    </xf>
    <xf numFmtId="0" fontId="28" fillId="0" borderId="0" xfId="38" applyFont="1"/>
    <xf numFmtId="9" fontId="28" fillId="0" borderId="0" xfId="41" applyFont="1"/>
    <xf numFmtId="44" fontId="28" fillId="0" borderId="0" xfId="28" applyFont="1"/>
    <xf numFmtId="37" fontId="28" fillId="0" borderId="0" xfId="28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" fontId="4" fillId="18" borderId="10" xfId="38" applyNumberFormat="1" applyFont="1" applyFill="1" applyBorder="1" applyAlignment="1">
      <alignment horizontal="center" wrapText="1"/>
    </xf>
    <xf numFmtId="1" fontId="4" fillId="0" borderId="7" xfId="38" applyNumberFormat="1" applyFont="1" applyFill="1" applyBorder="1" applyAlignment="1">
      <alignment horizontal="right" wrapText="1"/>
    </xf>
    <xf numFmtId="1" fontId="4" fillId="0" borderId="0" xfId="38" applyNumberFormat="1" applyFont="1" applyFill="1" applyBorder="1" applyAlignment="1">
      <alignment horizontal="right" wrapText="1"/>
    </xf>
    <xf numFmtId="9" fontId="18" fillId="0" borderId="0" xfId="41" applyFont="1"/>
    <xf numFmtId="165" fontId="18" fillId="0" borderId="0" xfId="41" applyNumberFormat="1" applyFont="1"/>
    <xf numFmtId="1" fontId="18" fillId="0" borderId="0" xfId="41" applyNumberFormat="1" applyFont="1"/>
    <xf numFmtId="0" fontId="4" fillId="0" borderId="7" xfId="38" applyNumberFormat="1" applyFont="1" applyFill="1" applyBorder="1" applyAlignment="1">
      <alignment horizontal="right" wrapText="1"/>
    </xf>
    <xf numFmtId="0" fontId="4" fillId="18" borderId="11" xfId="38" applyFont="1" applyFill="1" applyBorder="1" applyAlignment="1">
      <alignment horizontal="center" wrapText="1"/>
    </xf>
    <xf numFmtId="0" fontId="4" fillId="18" borderId="11" xfId="0" applyFont="1" applyFill="1" applyBorder="1" applyAlignment="1">
      <alignment horizontal="center" wrapText="1"/>
    </xf>
    <xf numFmtId="165" fontId="4" fillId="0" borderId="0" xfId="41" applyNumberFormat="1" applyFont="1" applyFill="1" applyBorder="1" applyAlignment="1">
      <alignment wrapText="1"/>
    </xf>
    <xf numFmtId="165" fontId="1" fillId="0" borderId="0" xfId="41" applyNumberFormat="1"/>
    <xf numFmtId="49" fontId="4" fillId="18" borderId="11" xfId="0" applyNumberFormat="1" applyFont="1" applyFill="1" applyBorder="1" applyAlignment="1">
      <alignment horizontal="center" wrapText="1"/>
    </xf>
    <xf numFmtId="165" fontId="4" fillId="18" borderId="11" xfId="0" applyNumberFormat="1" applyFont="1" applyFill="1" applyBorder="1" applyAlignment="1">
      <alignment horizontal="center" wrapText="1"/>
    </xf>
    <xf numFmtId="0" fontId="0" fillId="0" borderId="12" xfId="0" applyBorder="1"/>
    <xf numFmtId="0" fontId="29" fillId="18" borderId="12" xfId="0" applyFont="1" applyFill="1" applyBorder="1" applyAlignment="1">
      <alignment horizontal="center" wrapText="1"/>
    </xf>
    <xf numFmtId="165" fontId="30" fillId="0" borderId="12" xfId="28" applyNumberFormat="1" applyFont="1" applyBorder="1"/>
    <xf numFmtId="0" fontId="30" fillId="0" borderId="12" xfId="28" applyNumberFormat="1" applyFont="1" applyBorder="1"/>
    <xf numFmtId="0" fontId="30" fillId="0" borderId="12" xfId="0" applyFont="1" applyBorder="1"/>
    <xf numFmtId="49" fontId="1" fillId="21" borderId="12" xfId="0" applyNumberFormat="1" applyFont="1" applyFill="1" applyBorder="1"/>
    <xf numFmtId="0" fontId="25" fillId="21" borderId="12" xfId="0" applyFont="1" applyFill="1" applyBorder="1"/>
    <xf numFmtId="0" fontId="1" fillId="21" borderId="12" xfId="0" applyFont="1" applyFill="1" applyBorder="1"/>
    <xf numFmtId="0" fontId="29" fillId="18" borderId="14" xfId="0" applyFont="1" applyFill="1" applyBorder="1" applyAlignment="1">
      <alignment horizontal="center" wrapText="1"/>
    </xf>
    <xf numFmtId="0" fontId="30" fillId="0" borderId="14" xfId="0" applyFont="1" applyFill="1" applyBorder="1"/>
    <xf numFmtId="0" fontId="0" fillId="0" borderId="14" xfId="0" applyFill="1" applyBorder="1"/>
    <xf numFmtId="165" fontId="1" fillId="21" borderId="15" xfId="0" applyNumberFormat="1" applyFont="1" applyFill="1" applyBorder="1"/>
    <xf numFmtId="0" fontId="0" fillId="21" borderId="16" xfId="0" applyFill="1" applyBorder="1"/>
    <xf numFmtId="0" fontId="0" fillId="21" borderId="17" xfId="0" applyFill="1" applyBorder="1"/>
    <xf numFmtId="0" fontId="1" fillId="21" borderId="18" xfId="0" applyFont="1" applyFill="1" applyBorder="1"/>
    <xf numFmtId="49" fontId="1" fillId="21" borderId="18" xfId="0" applyNumberFormat="1" applyFont="1" applyFill="1" applyBorder="1"/>
    <xf numFmtId="0" fontId="0" fillId="21" borderId="18" xfId="0" applyFill="1" applyBorder="1"/>
    <xf numFmtId="165" fontId="1" fillId="21" borderId="19" xfId="0" applyNumberFormat="1" applyFont="1" applyFill="1" applyBorder="1"/>
    <xf numFmtId="0" fontId="4" fillId="20" borderId="20" xfId="0" applyFont="1" applyFill="1" applyBorder="1" applyAlignment="1">
      <alignment horizontal="center" wrapText="1"/>
    </xf>
    <xf numFmtId="0" fontId="4" fillId="20" borderId="21" xfId="0" applyFont="1" applyFill="1" applyBorder="1" applyAlignment="1">
      <alignment horizontal="center" wrapText="1"/>
    </xf>
    <xf numFmtId="49" fontId="4" fillId="20" borderId="21" xfId="0" applyNumberFormat="1" applyFont="1" applyFill="1" applyBorder="1" applyAlignment="1">
      <alignment horizontal="center" wrapText="1"/>
    </xf>
    <xf numFmtId="165" fontId="4" fillId="20" borderId="22" xfId="0" applyNumberFormat="1" applyFont="1" applyFill="1" applyBorder="1" applyAlignment="1">
      <alignment horizontal="center" wrapText="1"/>
    </xf>
    <xf numFmtId="166" fontId="0" fillId="0" borderId="0" xfId="0" applyNumberFormat="1"/>
    <xf numFmtId="1" fontId="0" fillId="0" borderId="0" xfId="0" applyNumberFormat="1"/>
    <xf numFmtId="167" fontId="4" fillId="0" borderId="7" xfId="38" applyNumberFormat="1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 applyFill="1" applyBorder="1"/>
    <xf numFmtId="165" fontId="18" fillId="0" borderId="0" xfId="38" applyNumberFormat="1"/>
    <xf numFmtId="9" fontId="0" fillId="0" borderId="0" xfId="0" applyNumberFormat="1"/>
    <xf numFmtId="0" fontId="30" fillId="21" borderId="23" xfId="0" applyFont="1" applyFill="1" applyBorder="1" applyAlignment="1">
      <alignment horizontal="center"/>
    </xf>
    <xf numFmtId="0" fontId="30" fillId="21" borderId="24" xfId="0" applyFont="1" applyFill="1" applyBorder="1" applyAlignment="1">
      <alignment horizontal="center"/>
    </xf>
    <xf numFmtId="0" fontId="30" fillId="21" borderId="25" xfId="0" applyFont="1" applyFill="1" applyBorder="1" applyAlignment="1">
      <alignment horizontal="center"/>
    </xf>
    <xf numFmtId="0" fontId="29" fillId="18" borderId="13" xfId="0" applyFont="1" applyFill="1" applyBorder="1" applyAlignment="1">
      <alignment horizontal="center" wrapText="1"/>
    </xf>
    <xf numFmtId="0" fontId="29" fillId="18" borderId="14" xfId="0" applyFont="1" applyFill="1" applyBorder="1" applyAlignment="1">
      <alignment horizont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Personnel File Complete" xfId="38" xr:uid="{00000000-0005-0000-0000-000026000000}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eg%20Creecj\Documents\2010%20Office\2010%20Excelling%20@%20Excel\Database%20Functionality%20Developmen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Table Example"/>
      <sheetName val="Personnel"/>
      <sheetName val="Personnel Date"/>
      <sheetName val="Concatenation"/>
      <sheetName val="Text 2 Columns"/>
      <sheetName val="Conditional Format Personnel"/>
      <sheetName val="VLookup Complete"/>
      <sheetName val="VLookup Practice"/>
      <sheetName val="VLookup On Your Own"/>
      <sheetName val="DSUM"/>
      <sheetName val="Backup Personnel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1</v>
          </cell>
        </row>
        <row r="3">
          <cell r="A3" t="str">
            <v>Sales ID</v>
          </cell>
          <cell r="B3" t="str">
            <v>SSN</v>
          </cell>
          <cell r="C3" t="str">
            <v>First Name</v>
          </cell>
          <cell r="D3" t="str">
            <v>Last Name</v>
          </cell>
          <cell r="E3" t="str">
            <v>Home Street Line 1</v>
          </cell>
          <cell r="F3" t="str">
            <v>Home Street Line 2</v>
          </cell>
          <cell r="G3" t="str">
            <v>Home City</v>
          </cell>
          <cell r="H3" t="str">
            <v>Home State</v>
          </cell>
          <cell r="I3" t="str">
            <v>Home ZIP</v>
          </cell>
          <cell r="J3" t="str">
            <v>E-Mail Address</v>
          </cell>
          <cell r="K3" t="str">
            <v>Business Telephone Number</v>
          </cell>
          <cell r="L3" t="str">
            <v>Home Telephone Number</v>
          </cell>
          <cell r="M3" t="str">
            <v>Percent</v>
          </cell>
          <cell r="N3" t="str">
            <v>Bonus</v>
          </cell>
          <cell r="O3" t="str">
            <v>Dept</v>
          </cell>
          <cell r="P3" t="str">
            <v>Birth Date</v>
          </cell>
          <cell r="Q3" t="str">
            <v>Hire Date</v>
          </cell>
          <cell r="R3" t="str">
            <v>Age</v>
          </cell>
          <cell r="S3" t="str">
            <v>Hire Age</v>
          </cell>
          <cell r="T3" t="str">
            <v>Service</v>
          </cell>
        </row>
        <row r="4">
          <cell r="A4">
            <v>62</v>
          </cell>
          <cell r="B4" t="str">
            <v>010-45-0239</v>
          </cell>
          <cell r="C4" t="str">
            <v>Morticia</v>
          </cell>
          <cell r="D4" t="str">
            <v>Addams</v>
          </cell>
          <cell r="E4" t="str">
            <v>1358 Mockingbird Lane</v>
          </cell>
          <cell r="F4"/>
          <cell r="G4" t="str">
            <v>Jacksonville</v>
          </cell>
          <cell r="H4" t="str">
            <v>FL</v>
          </cell>
          <cell r="I4" t="str">
            <v>27272-7033</v>
          </cell>
          <cell r="J4" t="str">
            <v>morticia.addams@gravesite.org</v>
          </cell>
          <cell r="K4" t="str">
            <v>(904) 123-4123</v>
          </cell>
          <cell r="L4" t="str">
            <v>(904) 123-4004</v>
          </cell>
          <cell r="M4">
            <v>1.05</v>
          </cell>
          <cell r="N4">
            <v>1000</v>
          </cell>
          <cell r="O4" t="str">
            <v>ENG</v>
          </cell>
          <cell r="P4" t="str">
            <v>10/31/1950</v>
          </cell>
          <cell r="Q4">
            <v>36540</v>
          </cell>
          <cell r="R4">
            <v>60</v>
          </cell>
          <cell r="S4">
            <v>50</v>
          </cell>
          <cell r="T4">
            <v>11.252566735112936</v>
          </cell>
        </row>
        <row r="5">
          <cell r="A5">
            <v>18</v>
          </cell>
          <cell r="B5" t="str">
            <v>872-83-9928</v>
          </cell>
          <cell r="C5" t="str">
            <v>Buggs</v>
          </cell>
          <cell r="D5" t="str">
            <v>Bunney</v>
          </cell>
          <cell r="E5" t="str">
            <v>13 Final Lane</v>
          </cell>
          <cell r="F5"/>
          <cell r="G5" t="str">
            <v>Decatur</v>
          </cell>
          <cell r="H5" t="str">
            <v>GA</v>
          </cell>
          <cell r="I5" t="str">
            <v xml:space="preserve">30322-    </v>
          </cell>
          <cell r="J5" t="str">
            <v>the@end.com</v>
          </cell>
          <cell r="K5" t="str">
            <v>(404) 727-3849</v>
          </cell>
          <cell r="L5" t="str">
            <v>(404) 727-2839</v>
          </cell>
          <cell r="M5">
            <v>0.88</v>
          </cell>
          <cell r="N5">
            <v>400</v>
          </cell>
          <cell r="O5" t="str">
            <v>MKT</v>
          </cell>
          <cell r="P5" t="str">
            <v>5 /22/1967</v>
          </cell>
          <cell r="Q5" t="str">
            <v>8 /16/2002</v>
          </cell>
          <cell r="R5">
            <v>43</v>
          </cell>
          <cell r="S5">
            <v>35</v>
          </cell>
          <cell r="T5">
            <v>8.6680355920602334</v>
          </cell>
        </row>
        <row r="6">
          <cell r="A6">
            <v>16</v>
          </cell>
          <cell r="B6" t="str">
            <v>763-89-1123</v>
          </cell>
          <cell r="C6" t="str">
            <v>Judy</v>
          </cell>
          <cell r="D6" t="str">
            <v>Cameron</v>
          </cell>
          <cell r="E6" t="str">
            <v>838 Main Street</v>
          </cell>
          <cell r="F6"/>
          <cell r="G6" t="str">
            <v>New York City</v>
          </cell>
          <cell r="H6" t="str">
            <v>NY</v>
          </cell>
          <cell r="I6" t="str">
            <v xml:space="preserve">01234-    </v>
          </cell>
          <cell r="J6" t="str">
            <v>judy@judy.com</v>
          </cell>
          <cell r="K6" t="str">
            <v>(212) 383-8477</v>
          </cell>
          <cell r="L6"/>
          <cell r="M6">
            <v>0.95</v>
          </cell>
          <cell r="N6">
            <v>750</v>
          </cell>
          <cell r="O6" t="str">
            <v>SLS</v>
          </cell>
          <cell r="P6" t="str">
            <v>7 /25/1930</v>
          </cell>
          <cell r="Q6" t="str">
            <v>1 /13/2001</v>
          </cell>
          <cell r="R6">
            <v>80</v>
          </cell>
          <cell r="S6">
            <v>71</v>
          </cell>
          <cell r="T6">
            <v>10.255989048596852</v>
          </cell>
        </row>
        <row r="7">
          <cell r="A7">
            <v>11</v>
          </cell>
          <cell r="B7" t="str">
            <v>438-49-8812</v>
          </cell>
          <cell r="C7" t="str">
            <v>Lady</v>
          </cell>
          <cell r="D7" t="str">
            <v>Colburn</v>
          </cell>
          <cell r="E7" t="str">
            <v>389 Pine Ridge</v>
          </cell>
          <cell r="F7"/>
          <cell r="G7" t="str">
            <v>Decatur</v>
          </cell>
          <cell r="H7" t="str">
            <v>GA</v>
          </cell>
          <cell r="I7" t="str">
            <v xml:space="preserve">30032-    </v>
          </cell>
          <cell r="J7" t="str">
            <v>Col@col.com</v>
          </cell>
          <cell r="K7" t="str">
            <v>(404) 834-8934</v>
          </cell>
          <cell r="L7" t="str">
            <v>(404) 389-1384</v>
          </cell>
          <cell r="M7">
            <v>0.9</v>
          </cell>
          <cell r="N7">
            <v>500</v>
          </cell>
          <cell r="O7" t="str">
            <v>SLS</v>
          </cell>
          <cell r="P7" t="str">
            <v>4 /15/1980</v>
          </cell>
          <cell r="Q7" t="str">
            <v>1 /7 /2001</v>
          </cell>
          <cell r="R7">
            <v>31</v>
          </cell>
          <cell r="S7">
            <v>21</v>
          </cell>
          <cell r="T7">
            <v>10.272416153319645</v>
          </cell>
        </row>
        <row r="8">
          <cell r="A8">
            <v>1</v>
          </cell>
          <cell r="B8" t="str">
            <v>982-38-2830</v>
          </cell>
          <cell r="C8" t="str">
            <v>Greg</v>
          </cell>
          <cell r="D8" t="str">
            <v>Creech</v>
          </cell>
          <cell r="E8" t="str">
            <v>1333 LaVenture Drive</v>
          </cell>
          <cell r="F8"/>
          <cell r="G8" t="str">
            <v>Chamblee</v>
          </cell>
          <cell r="H8" t="str">
            <v>GA</v>
          </cell>
          <cell r="I8" t="str">
            <v xml:space="preserve">30341-    </v>
          </cell>
          <cell r="J8" t="str">
            <v>greg@greg.com</v>
          </cell>
          <cell r="K8" t="str">
            <v>(404) 888-9001</v>
          </cell>
          <cell r="L8" t="str">
            <v>(404) 123-4890</v>
          </cell>
          <cell r="M8">
            <v>1</v>
          </cell>
          <cell r="N8">
            <v>1000</v>
          </cell>
          <cell r="O8" t="str">
            <v>SLS</v>
          </cell>
          <cell r="P8" t="str">
            <v>4 /2 /1958</v>
          </cell>
          <cell r="Q8" t="str">
            <v>1 /15/2001</v>
          </cell>
          <cell r="R8">
            <v>53</v>
          </cell>
          <cell r="S8">
            <v>43</v>
          </cell>
          <cell r="T8">
            <v>10.250513347022586</v>
          </cell>
        </row>
        <row r="9">
          <cell r="A9">
            <v>21</v>
          </cell>
          <cell r="B9" t="str">
            <v>481-92-0348</v>
          </cell>
          <cell r="C9" t="str">
            <v>Tom</v>
          </cell>
          <cell r="D9" t="str">
            <v>Cruz</v>
          </cell>
          <cell r="E9" t="str">
            <v>68 Actor's Way</v>
          </cell>
          <cell r="F9"/>
          <cell r="G9" t="str">
            <v>Alpharetta</v>
          </cell>
          <cell r="H9" t="str">
            <v>GA</v>
          </cell>
          <cell r="I9" t="str">
            <v xml:space="preserve">30002-    </v>
          </cell>
          <cell r="J9" t="str">
            <v>tom@cruisin.com</v>
          </cell>
          <cell r="K9" t="str">
            <v>(770) 384-9848</v>
          </cell>
          <cell r="L9" t="str">
            <v>(770) 385-9992</v>
          </cell>
          <cell r="M9">
            <v>0.75</v>
          </cell>
          <cell r="N9">
            <v>100</v>
          </cell>
          <cell r="O9" t="str">
            <v>SLS</v>
          </cell>
          <cell r="P9" t="str">
            <v>5 /23/1960</v>
          </cell>
          <cell r="Q9" t="str">
            <v>8 /15/2002</v>
          </cell>
          <cell r="R9">
            <v>50</v>
          </cell>
          <cell r="S9">
            <v>42</v>
          </cell>
          <cell r="T9">
            <v>8.6707734428473646</v>
          </cell>
        </row>
        <row r="10">
          <cell r="A10">
            <v>3</v>
          </cell>
          <cell r="B10" t="str">
            <v>893-35-1299</v>
          </cell>
          <cell r="C10" t="str">
            <v>John</v>
          </cell>
          <cell r="D10" t="str">
            <v>Dewey</v>
          </cell>
          <cell r="E10" t="str">
            <v>16 Lane Lane</v>
          </cell>
          <cell r="F10"/>
          <cell r="G10" t="str">
            <v>New York City</v>
          </cell>
          <cell r="H10" t="str">
            <v>NY</v>
          </cell>
          <cell r="I10" t="str">
            <v xml:space="preserve">01234-    </v>
          </cell>
          <cell r="J10"/>
          <cell r="K10" t="str">
            <v>(404) 888-9003</v>
          </cell>
          <cell r="L10" t="str">
            <v>(912) 348-0124</v>
          </cell>
          <cell r="M10">
            <v>0.7</v>
          </cell>
          <cell r="N10">
            <v>50</v>
          </cell>
          <cell r="O10" t="str">
            <v>ADM</v>
          </cell>
          <cell r="P10" t="str">
            <v>2 /14/1990</v>
          </cell>
          <cell r="Q10" t="str">
            <v>1 /5 /2001</v>
          </cell>
          <cell r="R10">
            <v>21</v>
          </cell>
          <cell r="S10">
            <v>11</v>
          </cell>
          <cell r="T10">
            <v>10.277891854893909</v>
          </cell>
        </row>
        <row r="11">
          <cell r="A11">
            <v>63</v>
          </cell>
          <cell r="B11" t="str">
            <v>999-99-9998</v>
          </cell>
          <cell r="C11" t="str">
            <v>Daffy</v>
          </cell>
          <cell r="D11" t="str">
            <v>Duck</v>
          </cell>
          <cell r="E11" t="str">
            <v>135 Water Pond Drive</v>
          </cell>
          <cell r="F11"/>
          <cell r="G11" t="str">
            <v>Atlanta</v>
          </cell>
          <cell r="H11" t="str">
            <v>GA</v>
          </cell>
          <cell r="I11" t="str">
            <v>30319-0101</v>
          </cell>
          <cell r="J11" t="str">
            <v>Dduck@water.org</v>
          </cell>
          <cell r="K11" t="str">
            <v>(404) 321-0505</v>
          </cell>
          <cell r="L11"/>
          <cell r="M11">
            <v>0.92</v>
          </cell>
          <cell r="N11">
            <v>500</v>
          </cell>
          <cell r="O11" t="str">
            <v>HRC</v>
          </cell>
          <cell r="P11" t="str">
            <v>7 /1 /1950</v>
          </cell>
          <cell r="Q11" t="str">
            <v>11/1 /2005</v>
          </cell>
          <cell r="R11">
            <v>60</v>
          </cell>
          <cell r="S11">
            <v>55</v>
          </cell>
          <cell r="T11">
            <v>5.4565366187542779</v>
          </cell>
        </row>
        <row r="12">
          <cell r="A12">
            <v>20</v>
          </cell>
          <cell r="B12" t="str">
            <v>538-39-1239</v>
          </cell>
          <cell r="C12" t="str">
            <v>Daffy</v>
          </cell>
          <cell r="D12" t="str">
            <v>Duck</v>
          </cell>
          <cell r="E12" t="str">
            <v>1551 Lake Blvd</v>
          </cell>
          <cell r="F12" t="str">
            <v>Suite 200</v>
          </cell>
          <cell r="G12" t="str">
            <v>Hollywood</v>
          </cell>
          <cell r="H12" t="str">
            <v>CA</v>
          </cell>
          <cell r="I12" t="str">
            <v xml:space="preserve">08234-    </v>
          </cell>
          <cell r="J12" t="str">
            <v>daffy@ducks.org</v>
          </cell>
          <cell r="K12" t="str">
            <v>(777) 283-9498</v>
          </cell>
          <cell r="L12" t="str">
            <v>(777) 283-9499</v>
          </cell>
          <cell r="M12">
            <v>1</v>
          </cell>
          <cell r="N12">
            <v>1000</v>
          </cell>
          <cell r="O12" t="str">
            <v>ITD</v>
          </cell>
          <cell r="P12" t="str">
            <v>5 /10/1943</v>
          </cell>
          <cell r="Q12" t="str">
            <v>8 /2 /2002</v>
          </cell>
          <cell r="R12">
            <v>67</v>
          </cell>
          <cell r="S12">
            <v>59</v>
          </cell>
          <cell r="T12">
            <v>8.7063655030800824</v>
          </cell>
        </row>
        <row r="13">
          <cell r="A13">
            <v>58</v>
          </cell>
          <cell r="B13" t="str">
            <v>135-71-2940</v>
          </cell>
          <cell r="C13" t="str">
            <v>Benjamin</v>
          </cell>
          <cell r="D13" t="str">
            <v>Frankling</v>
          </cell>
          <cell r="E13" t="str">
            <v>1601 Pensylvania Ave</v>
          </cell>
          <cell r="F13"/>
          <cell r="G13" t="str">
            <v>Atlantic City</v>
          </cell>
          <cell r="H13" t="str">
            <v>NJ</v>
          </cell>
          <cell r="I13" t="str">
            <v xml:space="preserve">01122-    </v>
          </cell>
          <cell r="J13" t="str">
            <v>benfrankling@usmint.org</v>
          </cell>
          <cell r="K13" t="str">
            <v>(111) 234-4442</v>
          </cell>
          <cell r="L13" t="str">
            <v>(111) 234-4403</v>
          </cell>
          <cell r="M13">
            <v>0.88</v>
          </cell>
          <cell r="N13">
            <v>400</v>
          </cell>
          <cell r="O13" t="str">
            <v>HRC</v>
          </cell>
          <cell r="P13" t="str">
            <v>6 /15/1944</v>
          </cell>
          <cell r="Q13" t="str">
            <v>1 /16/2005</v>
          </cell>
          <cell r="R13">
            <v>66</v>
          </cell>
          <cell r="S13">
            <v>61</v>
          </cell>
          <cell r="T13">
            <v>6.2477754962354553</v>
          </cell>
        </row>
        <row r="14">
          <cell r="A14">
            <v>57</v>
          </cell>
          <cell r="B14" t="str">
            <v>000-00-0011</v>
          </cell>
          <cell r="C14" t="str">
            <v>Kermitt</v>
          </cell>
          <cell r="D14" t="str">
            <v>Frogg</v>
          </cell>
          <cell r="E14" t="str">
            <v>1 Lilly Pad Road</v>
          </cell>
          <cell r="F14"/>
          <cell r="G14" t="str">
            <v>Lake City</v>
          </cell>
          <cell r="H14" t="str">
            <v>FL</v>
          </cell>
          <cell r="I14" t="str">
            <v>32222-0002</v>
          </cell>
          <cell r="J14" t="str">
            <v>kfrogg@loa.net</v>
          </cell>
          <cell r="K14" t="str">
            <v>(714) 122-2222</v>
          </cell>
          <cell r="L14"/>
          <cell r="M14">
            <v>0.84</v>
          </cell>
          <cell r="N14">
            <v>250</v>
          </cell>
          <cell r="O14" t="str">
            <v>ENG</v>
          </cell>
          <cell r="P14" t="str">
            <v>1 /29/1960</v>
          </cell>
          <cell r="Q14" t="str">
            <v>1 /8 /2005</v>
          </cell>
          <cell r="R14">
            <v>51</v>
          </cell>
          <cell r="S14">
            <v>45</v>
          </cell>
          <cell r="T14">
            <v>6.2696783025325118</v>
          </cell>
        </row>
        <row r="15">
          <cell r="A15">
            <v>37</v>
          </cell>
          <cell r="B15" t="str">
            <v>589-03-4038</v>
          </cell>
          <cell r="C15" t="str">
            <v>Judy</v>
          </cell>
          <cell r="D15" t="str">
            <v>Garland</v>
          </cell>
          <cell r="E15" t="str">
            <v>51 West End Av</v>
          </cell>
          <cell r="F15" t="str">
            <v>Suite 300</v>
          </cell>
          <cell r="G15" t="str">
            <v>New York City</v>
          </cell>
          <cell r="H15" t="str">
            <v>NY</v>
          </cell>
          <cell r="I15" t="str">
            <v>01278-4300</v>
          </cell>
          <cell r="J15" t="str">
            <v>jgarland@nyc.org</v>
          </cell>
          <cell r="K15" t="str">
            <v>(212) 839-4094</v>
          </cell>
          <cell r="L15" t="str">
            <v>(212) 883-9492</v>
          </cell>
          <cell r="M15">
            <v>0.97</v>
          </cell>
          <cell r="N15">
            <v>750</v>
          </cell>
          <cell r="O15" t="str">
            <v>ACC</v>
          </cell>
          <cell r="P15" t="str">
            <v>8 /24/1962</v>
          </cell>
          <cell r="Q15" t="str">
            <v>1 /16/2003</v>
          </cell>
          <cell r="R15">
            <v>48</v>
          </cell>
          <cell r="S15">
            <v>41</v>
          </cell>
          <cell r="T15">
            <v>8.2491444216290208</v>
          </cell>
        </row>
        <row r="16">
          <cell r="A16">
            <v>39</v>
          </cell>
          <cell r="B16" t="str">
            <v>062-38-4992</v>
          </cell>
          <cell r="C16" t="str">
            <v>Space</v>
          </cell>
          <cell r="D16" t="str">
            <v>Ghost</v>
          </cell>
          <cell r="E16" t="str">
            <v>613 Christopher Street</v>
          </cell>
          <cell r="F16" t="str">
            <v>Apt 103</v>
          </cell>
          <cell r="G16" t="str">
            <v>New York City</v>
          </cell>
          <cell r="H16" t="str">
            <v>NY</v>
          </cell>
          <cell r="I16" t="str">
            <v>03849-3998</v>
          </cell>
          <cell r="J16" t="str">
            <v>sghost@wb.com</v>
          </cell>
          <cell r="K16" t="str">
            <v>(212) 838-9429</v>
          </cell>
          <cell r="L16" t="str">
            <v>(212) 938-8889</v>
          </cell>
          <cell r="M16">
            <v>0.98</v>
          </cell>
          <cell r="N16">
            <v>750</v>
          </cell>
          <cell r="O16" t="str">
            <v>ITD</v>
          </cell>
          <cell r="P16" t="str">
            <v>6 /6 /1966</v>
          </cell>
          <cell r="Q16" t="str">
            <v>1 /10/2003</v>
          </cell>
          <cell r="R16">
            <v>44</v>
          </cell>
          <cell r="S16">
            <v>37</v>
          </cell>
          <cell r="T16">
            <v>8.2655715263518132</v>
          </cell>
        </row>
        <row r="17">
          <cell r="A17">
            <v>43</v>
          </cell>
          <cell r="B17" t="str">
            <v>458-93-0506</v>
          </cell>
          <cell r="C17" t="str">
            <v>Spedro</v>
          </cell>
          <cell r="D17" t="str">
            <v>Gonzales</v>
          </cell>
          <cell r="E17" t="str">
            <v>100 Market Drive</v>
          </cell>
          <cell r="F17" t="str">
            <v>Suite 5100</v>
          </cell>
          <cell r="G17" t="str">
            <v>San Francisco</v>
          </cell>
          <cell r="H17" t="str">
            <v>CA</v>
          </cell>
          <cell r="I17" t="str">
            <v>10101-0011</v>
          </cell>
          <cell r="J17" t="str">
            <v>spgonzl@mailm.com</v>
          </cell>
          <cell r="K17" t="str">
            <v>(414) 123-4000</v>
          </cell>
          <cell r="L17" t="str">
            <v>(414) 001-2340</v>
          </cell>
          <cell r="M17">
            <v>1.1000000000000001</v>
          </cell>
          <cell r="N17">
            <v>1000</v>
          </cell>
          <cell r="O17" t="str">
            <v>ITD</v>
          </cell>
          <cell r="P17" t="str">
            <v>10/15/1948</v>
          </cell>
          <cell r="Q17" t="str">
            <v>12/23/2004</v>
          </cell>
          <cell r="R17">
            <v>62</v>
          </cell>
          <cell r="S17">
            <v>56</v>
          </cell>
          <cell r="T17">
            <v>6.3134839151266258</v>
          </cell>
        </row>
        <row r="18">
          <cell r="A18">
            <v>46</v>
          </cell>
          <cell r="B18" t="str">
            <v>728-39-1040</v>
          </cell>
          <cell r="C18" t="str">
            <v>Bobby</v>
          </cell>
          <cell r="D18" t="str">
            <v>Good</v>
          </cell>
          <cell r="E18" t="str">
            <v>1350 Avenue A</v>
          </cell>
          <cell r="F18" t="str">
            <v>#16</v>
          </cell>
          <cell r="G18" t="str">
            <v>New York City</v>
          </cell>
          <cell r="H18" t="str">
            <v>NY</v>
          </cell>
          <cell r="I18" t="str">
            <v>01234-0400</v>
          </cell>
          <cell r="J18" t="str">
            <v>good@bobbyb.org</v>
          </cell>
          <cell r="K18" t="str">
            <v>(212) 348-2934</v>
          </cell>
          <cell r="L18" t="str">
            <v>(212) 384-9020</v>
          </cell>
          <cell r="M18">
            <v>0.77</v>
          </cell>
          <cell r="N18">
            <v>100</v>
          </cell>
          <cell r="O18" t="str">
            <v>HRC</v>
          </cell>
          <cell r="P18" t="str">
            <v>6 /16/1963</v>
          </cell>
          <cell r="Q18" t="str">
            <v>12/26/2004</v>
          </cell>
          <cell r="R18">
            <v>47</v>
          </cell>
          <cell r="S18">
            <v>41</v>
          </cell>
          <cell r="T18">
            <v>6.3052703627652296</v>
          </cell>
        </row>
        <row r="19">
          <cell r="A19">
            <v>53</v>
          </cell>
          <cell r="B19" t="str">
            <v>582-39-5935</v>
          </cell>
          <cell r="C19" t="str">
            <v>Leslie</v>
          </cell>
          <cell r="D19" t="str">
            <v>Goodman</v>
          </cell>
          <cell r="E19" t="str">
            <v>137 Market Street</v>
          </cell>
          <cell r="F19"/>
          <cell r="G19" t="str">
            <v>San Francisco</v>
          </cell>
          <cell r="H19" t="str">
            <v>CA</v>
          </cell>
          <cell r="I19" t="str">
            <v xml:space="preserve">01234-    </v>
          </cell>
          <cell r="J19"/>
          <cell r="K19" t="str">
            <v>(999) 234-1234</v>
          </cell>
          <cell r="L19" t="str">
            <v>(999) 234-1234</v>
          </cell>
          <cell r="M19">
            <v>0.7</v>
          </cell>
          <cell r="N19">
            <v>50</v>
          </cell>
          <cell r="O19" t="str">
            <v>SLS</v>
          </cell>
          <cell r="P19" t="str">
            <v>7 /19/1970</v>
          </cell>
          <cell r="Q19" t="str">
            <v>1 /12/2005</v>
          </cell>
          <cell r="R19">
            <v>40</v>
          </cell>
          <cell r="S19">
            <v>35</v>
          </cell>
          <cell r="T19">
            <v>6.2587268993839835</v>
          </cell>
        </row>
        <row r="20">
          <cell r="A20">
            <v>5</v>
          </cell>
          <cell r="B20" t="str">
            <v>353-28-9402</v>
          </cell>
          <cell r="C20" t="str">
            <v>Newman</v>
          </cell>
          <cell r="D20" t="str">
            <v>Howard</v>
          </cell>
          <cell r="E20" t="str">
            <v>1358 Waverly Way</v>
          </cell>
          <cell r="F20"/>
          <cell r="G20" t="str">
            <v>Atlanta</v>
          </cell>
          <cell r="H20" t="str">
            <v>GA</v>
          </cell>
          <cell r="I20" t="str">
            <v xml:space="preserve">30342-    </v>
          </cell>
          <cell r="J20" t="str">
            <v>Newman@contact.com</v>
          </cell>
          <cell r="K20" t="str">
            <v>(404) 338-2430</v>
          </cell>
          <cell r="L20"/>
          <cell r="M20">
            <v>0.65</v>
          </cell>
          <cell r="N20">
            <v>0</v>
          </cell>
          <cell r="O20" t="str">
            <v>HRC</v>
          </cell>
          <cell r="P20" t="str">
            <v>4 /1 /1958</v>
          </cell>
          <cell r="Q20" t="str">
            <v>1 /1 /2001</v>
          </cell>
          <cell r="R20">
            <v>53</v>
          </cell>
          <cell r="S20">
            <v>43</v>
          </cell>
          <cell r="T20">
            <v>10.288843258042437</v>
          </cell>
        </row>
        <row r="21">
          <cell r="A21">
            <v>6</v>
          </cell>
          <cell r="B21" t="str">
            <v>678-38-9234</v>
          </cell>
          <cell r="C21" t="str">
            <v>Lisa</v>
          </cell>
          <cell r="D21" t="str">
            <v>Hudson</v>
          </cell>
          <cell r="E21" t="str">
            <v>358 Hudson Road</v>
          </cell>
          <cell r="F21"/>
          <cell r="G21" t="str">
            <v>Clarkston</v>
          </cell>
          <cell r="H21" t="str">
            <v>GA</v>
          </cell>
          <cell r="I21" t="str">
            <v>30303-0033</v>
          </cell>
          <cell r="J21" t="str">
            <v>hudsonl@contacts.com</v>
          </cell>
          <cell r="K21" t="str">
            <v>(404) 928-3428</v>
          </cell>
          <cell r="L21" t="str">
            <v>(404) 338-7123</v>
          </cell>
          <cell r="M21">
            <v>0.99</v>
          </cell>
          <cell r="N21">
            <v>750</v>
          </cell>
          <cell r="O21" t="str">
            <v>SLS</v>
          </cell>
          <cell r="P21" t="str">
            <v>7 /15/1985</v>
          </cell>
          <cell r="Q21" t="str">
            <v>1 /5 /2001</v>
          </cell>
          <cell r="R21">
            <v>25</v>
          </cell>
          <cell r="S21">
            <v>16</v>
          </cell>
          <cell r="T21">
            <v>10.277891854893909</v>
          </cell>
        </row>
        <row r="22">
          <cell r="A22">
            <v>52</v>
          </cell>
          <cell r="B22" t="str">
            <v>457-12-3490</v>
          </cell>
          <cell r="C22" t="str">
            <v>Judie</v>
          </cell>
          <cell r="D22" t="str">
            <v>Jetson</v>
          </cell>
          <cell r="E22" t="str">
            <v>1350 Space Port Drive</v>
          </cell>
          <cell r="F22" t="str">
            <v>Unit x94</v>
          </cell>
          <cell r="G22" t="str">
            <v>Smyrna</v>
          </cell>
          <cell r="H22" t="str">
            <v>GA</v>
          </cell>
          <cell r="I22" t="str">
            <v xml:space="preserve">30067-    </v>
          </cell>
          <cell r="J22" t="str">
            <v>jjetson@space.org</v>
          </cell>
          <cell r="K22" t="str">
            <v>(770) 123-4444</v>
          </cell>
          <cell r="L22" t="str">
            <v>(770) 123-1444</v>
          </cell>
          <cell r="M22">
            <v>1.02</v>
          </cell>
          <cell r="N22">
            <v>1000</v>
          </cell>
          <cell r="O22" t="str">
            <v>MKT</v>
          </cell>
          <cell r="P22" t="str">
            <v>4 /28/1965</v>
          </cell>
          <cell r="Q22" t="str">
            <v>12/31/2004</v>
          </cell>
          <cell r="R22">
            <v>45</v>
          </cell>
          <cell r="S22">
            <v>39</v>
          </cell>
          <cell r="T22">
            <v>6.2915811088295692</v>
          </cell>
        </row>
        <row r="23">
          <cell r="A23">
            <v>4</v>
          </cell>
          <cell r="B23" t="str">
            <v>632-73-9873</v>
          </cell>
          <cell r="C23" t="str">
            <v>John</v>
          </cell>
          <cell r="D23" t="str">
            <v>Johnson</v>
          </cell>
          <cell r="E23" t="str">
            <v>5323 North Avenue</v>
          </cell>
          <cell r="F23"/>
          <cell r="G23" t="str">
            <v>North</v>
          </cell>
          <cell r="H23" t="str">
            <v>SC</v>
          </cell>
          <cell r="I23" t="str">
            <v xml:space="preserve">29348-    </v>
          </cell>
          <cell r="J23" t="str">
            <v>john@north.org</v>
          </cell>
          <cell r="K23" t="str">
            <v>(803) 233-2134</v>
          </cell>
          <cell r="L23" t="str">
            <v>(803) 234-0034</v>
          </cell>
          <cell r="M23">
            <v>0.97</v>
          </cell>
          <cell r="N23">
            <v>750</v>
          </cell>
          <cell r="O23" t="str">
            <v>ADM</v>
          </cell>
          <cell r="P23" t="str">
            <v>7 /15/1985</v>
          </cell>
          <cell r="Q23" t="str">
            <v>1 /2 /2001</v>
          </cell>
          <cell r="R23">
            <v>25</v>
          </cell>
          <cell r="S23">
            <v>16</v>
          </cell>
          <cell r="T23">
            <v>10.286105407255304</v>
          </cell>
        </row>
        <row r="24">
          <cell r="A24">
            <v>55</v>
          </cell>
          <cell r="B24" t="str">
            <v>871-23-9120</v>
          </cell>
          <cell r="C24" t="str">
            <v>Zach</v>
          </cell>
          <cell r="D24" t="str">
            <v>Jones</v>
          </cell>
          <cell r="E24" t="str">
            <v>1531 Avenue A</v>
          </cell>
          <cell r="F24" t="str">
            <v># 16</v>
          </cell>
          <cell r="G24" t="str">
            <v>New York City</v>
          </cell>
          <cell r="H24" t="str">
            <v>NY</v>
          </cell>
          <cell r="I24" t="str">
            <v>01234-0002</v>
          </cell>
          <cell r="J24" t="str">
            <v>zjones@loa.net</v>
          </cell>
          <cell r="K24" t="str">
            <v>(212) 384-9200</v>
          </cell>
          <cell r="L24"/>
          <cell r="M24">
            <v>0.88</v>
          </cell>
          <cell r="N24">
            <v>400</v>
          </cell>
          <cell r="O24" t="str">
            <v>ITD</v>
          </cell>
          <cell r="P24" t="str">
            <v>5 /30/1985</v>
          </cell>
          <cell r="Q24" t="str">
            <v>1 /8 /2005</v>
          </cell>
          <cell r="R24">
            <v>25</v>
          </cell>
          <cell r="S24">
            <v>20</v>
          </cell>
          <cell r="T24">
            <v>6.2696783025325118</v>
          </cell>
        </row>
        <row r="25">
          <cell r="A25">
            <v>44</v>
          </cell>
          <cell r="B25" t="str">
            <v>561-90-3400</v>
          </cell>
          <cell r="C25" t="str">
            <v>Ramses</v>
          </cell>
          <cell r="D25" t="str">
            <v>Jones</v>
          </cell>
          <cell r="E25" t="str">
            <v>135 Acorn Drive</v>
          </cell>
          <cell r="F25"/>
          <cell r="G25" t="str">
            <v>Rex</v>
          </cell>
          <cell r="H25" t="str">
            <v>GA</v>
          </cell>
          <cell r="I25" t="str">
            <v>30092-4434</v>
          </cell>
          <cell r="J25" t="str">
            <v>ramjones@xyz.com</v>
          </cell>
          <cell r="K25" t="str">
            <v>(678) 134-9123</v>
          </cell>
          <cell r="L25" t="str">
            <v>(678) 312-9879</v>
          </cell>
          <cell r="M25">
            <v>0.89</v>
          </cell>
          <cell r="N25">
            <v>400</v>
          </cell>
          <cell r="O25" t="str">
            <v>ITD</v>
          </cell>
          <cell r="P25" t="str">
            <v>7 /17/1986</v>
          </cell>
          <cell r="Q25" t="str">
            <v>12/23/2004</v>
          </cell>
          <cell r="R25">
            <v>24</v>
          </cell>
          <cell r="S25">
            <v>18</v>
          </cell>
          <cell r="T25">
            <v>6.3134839151266258</v>
          </cell>
        </row>
        <row r="26">
          <cell r="A26">
            <v>56</v>
          </cell>
          <cell r="B26" t="str">
            <v>055-12-8945</v>
          </cell>
          <cell r="C26" t="str">
            <v>Betty</v>
          </cell>
          <cell r="D26" t="str">
            <v>Jones</v>
          </cell>
          <cell r="E26" t="str">
            <v>909 Gervais Street</v>
          </cell>
          <cell r="F26"/>
          <cell r="G26" t="str">
            <v>Columbia</v>
          </cell>
          <cell r="H26" t="str">
            <v>SC</v>
          </cell>
          <cell r="I26" t="str">
            <v>29069-4445</v>
          </cell>
          <cell r="J26" t="str">
            <v>bjones@loa.net</v>
          </cell>
          <cell r="K26" t="str">
            <v>(803) 888-1288</v>
          </cell>
          <cell r="L26"/>
          <cell r="M26">
            <v>0.93</v>
          </cell>
          <cell r="N26">
            <v>500</v>
          </cell>
          <cell r="O26" t="str">
            <v>ENG</v>
          </cell>
          <cell r="P26" t="str">
            <v>7 /16/1965</v>
          </cell>
          <cell r="Q26" t="str">
            <v>1 /8 /2005</v>
          </cell>
          <cell r="R26">
            <v>45</v>
          </cell>
          <cell r="S26">
            <v>40</v>
          </cell>
          <cell r="T26">
            <v>6.2696783025325118</v>
          </cell>
        </row>
        <row r="27">
          <cell r="A27">
            <v>64</v>
          </cell>
          <cell r="B27" t="str">
            <v>012-34-0859</v>
          </cell>
          <cell r="C27" t="str">
            <v>Larry</v>
          </cell>
          <cell r="D27" t="str">
            <v>Jones</v>
          </cell>
          <cell r="E27" t="str">
            <v>105 Pennsylvania Way</v>
          </cell>
          <cell r="F27"/>
          <cell r="G27" t="str">
            <v>Augusta</v>
          </cell>
          <cell r="H27" t="str">
            <v>GA</v>
          </cell>
          <cell r="I27" t="str">
            <v xml:space="preserve">30024-    </v>
          </cell>
          <cell r="J27" t="str">
            <v>ljones@mmail.net</v>
          </cell>
          <cell r="K27" t="str">
            <v>(706) 303-0400</v>
          </cell>
          <cell r="L27"/>
          <cell r="M27">
            <v>0.95</v>
          </cell>
          <cell r="N27">
            <v>750</v>
          </cell>
          <cell r="O27" t="str">
            <v>ACC</v>
          </cell>
          <cell r="P27" t="str">
            <v>7 /20/1966</v>
          </cell>
          <cell r="Q27" t="str">
            <v>3 /23/2006</v>
          </cell>
          <cell r="R27">
            <v>44</v>
          </cell>
          <cell r="S27">
            <v>40</v>
          </cell>
          <cell r="T27">
            <v>5.0677618069815198</v>
          </cell>
        </row>
        <row r="28">
          <cell r="A28">
            <v>40</v>
          </cell>
          <cell r="B28" t="str">
            <v>259-38-9488</v>
          </cell>
          <cell r="C28" t="str">
            <v>Martin</v>
          </cell>
          <cell r="D28" t="str">
            <v>Landing</v>
          </cell>
          <cell r="E28" t="str">
            <v>1556 Martin Way</v>
          </cell>
          <cell r="F28"/>
          <cell r="G28" t="str">
            <v>Decatur</v>
          </cell>
          <cell r="H28" t="str">
            <v>GA</v>
          </cell>
          <cell r="I28" t="str">
            <v xml:space="preserve">30322-    </v>
          </cell>
          <cell r="J28" t="str">
            <v>mlanding@mkt.com</v>
          </cell>
          <cell r="K28" t="str">
            <v>(404) 727-3898</v>
          </cell>
          <cell r="L28" t="str">
            <v>(404) 712-8938</v>
          </cell>
          <cell r="M28">
            <v>0.83</v>
          </cell>
          <cell r="N28">
            <v>250</v>
          </cell>
          <cell r="O28" t="str">
            <v>MKT</v>
          </cell>
          <cell r="P28" t="str">
            <v>2 /19/1953</v>
          </cell>
          <cell r="Q28" t="str">
            <v>1 /15/2003</v>
          </cell>
          <cell r="R28">
            <v>58</v>
          </cell>
          <cell r="S28">
            <v>50</v>
          </cell>
          <cell r="T28">
            <v>8.2518822724161538</v>
          </cell>
        </row>
        <row r="29">
          <cell r="A29">
            <v>48</v>
          </cell>
          <cell r="B29" t="str">
            <v>193-93-8400</v>
          </cell>
          <cell r="C29" t="str">
            <v>Dolly</v>
          </cell>
          <cell r="D29" t="str">
            <v>Levi</v>
          </cell>
          <cell r="E29" t="str">
            <v>157 Levi Lane</v>
          </cell>
          <cell r="F29"/>
          <cell r="G29" t="str">
            <v>Yonkers</v>
          </cell>
          <cell r="H29" t="str">
            <v>NY</v>
          </cell>
          <cell r="I29" t="str">
            <v>07384-9998</v>
          </cell>
          <cell r="J29" t="str">
            <v>d.levi@hellodolly.org</v>
          </cell>
          <cell r="K29"/>
          <cell r="L29"/>
          <cell r="M29">
            <v>0.86</v>
          </cell>
          <cell r="N29">
            <v>400</v>
          </cell>
          <cell r="O29" t="str">
            <v>ITD</v>
          </cell>
          <cell r="P29" t="str">
            <v>6 /21/1967</v>
          </cell>
          <cell r="Q29" t="str">
            <v>12/26/2004</v>
          </cell>
          <cell r="R29">
            <v>43</v>
          </cell>
          <cell r="S29">
            <v>37</v>
          </cell>
          <cell r="T29">
            <v>6.3052703627652296</v>
          </cell>
        </row>
        <row r="30">
          <cell r="A30">
            <v>42</v>
          </cell>
          <cell r="B30" t="str">
            <v>981-47-3898</v>
          </cell>
          <cell r="C30" t="str">
            <v>Jonathan</v>
          </cell>
          <cell r="D30" t="str">
            <v>Livingston</v>
          </cell>
          <cell r="E30" t="str">
            <v>51 Ocean Way</v>
          </cell>
          <cell r="F30"/>
          <cell r="G30" t="str">
            <v>Savannah</v>
          </cell>
          <cell r="H30" t="str">
            <v>GA</v>
          </cell>
          <cell r="I30" t="str">
            <v xml:space="preserve">30090-    </v>
          </cell>
          <cell r="J30" t="str">
            <v>Jon@gull.org</v>
          </cell>
          <cell r="K30" t="str">
            <v>(912) 389-9889</v>
          </cell>
          <cell r="L30" t="str">
            <v>(912) 384-8499</v>
          </cell>
          <cell r="M30">
            <v>0.99</v>
          </cell>
          <cell r="N30">
            <v>750</v>
          </cell>
          <cell r="O30" t="str">
            <v>HRC</v>
          </cell>
          <cell r="P30" t="str">
            <v>7 /15/1963</v>
          </cell>
          <cell r="Q30" t="str">
            <v>3 /1 /2003</v>
          </cell>
          <cell r="R30">
            <v>47</v>
          </cell>
          <cell r="S30">
            <v>40</v>
          </cell>
          <cell r="T30">
            <v>8.1286789869952081</v>
          </cell>
        </row>
        <row r="31">
          <cell r="A31">
            <v>22</v>
          </cell>
          <cell r="B31" t="str">
            <v>623-49-2004</v>
          </cell>
          <cell r="C31" t="str">
            <v>Mike</v>
          </cell>
          <cell r="D31" t="str">
            <v>Lopez</v>
          </cell>
          <cell r="E31" t="str">
            <v>55 Main Street</v>
          </cell>
          <cell r="F31"/>
          <cell r="G31" t="str">
            <v>New York City</v>
          </cell>
          <cell r="H31" t="str">
            <v>NY</v>
          </cell>
          <cell r="I31" t="str">
            <v xml:space="preserve">02389-    </v>
          </cell>
          <cell r="J31" t="str">
            <v>milo@company.com</v>
          </cell>
          <cell r="K31" t="str">
            <v>(212) 349-0404</v>
          </cell>
          <cell r="L31" t="str">
            <v>(212) 434-8999</v>
          </cell>
          <cell r="M31">
            <v>0.98</v>
          </cell>
          <cell r="N31">
            <v>750</v>
          </cell>
          <cell r="O31" t="str">
            <v>ACC</v>
          </cell>
          <cell r="P31" t="str">
            <v>6 /6 /1966</v>
          </cell>
          <cell r="Q31" t="str">
            <v>8 /22/2002</v>
          </cell>
          <cell r="R31">
            <v>44</v>
          </cell>
          <cell r="S31">
            <v>36</v>
          </cell>
          <cell r="T31">
            <v>8.6516084873374393</v>
          </cell>
        </row>
        <row r="32">
          <cell r="A32">
            <v>10</v>
          </cell>
          <cell r="B32" t="str">
            <v>323-98-5789</v>
          </cell>
          <cell r="C32" t="str">
            <v>Mary</v>
          </cell>
          <cell r="D32" t="str">
            <v>Martin</v>
          </cell>
          <cell r="E32" t="str">
            <v>1600 Peachtree Avenue</v>
          </cell>
          <cell r="F32"/>
          <cell r="G32" t="str">
            <v>Atlanta</v>
          </cell>
          <cell r="H32" t="str">
            <v>GA</v>
          </cell>
          <cell r="I32" t="str">
            <v xml:space="preserve">30301-    </v>
          </cell>
          <cell r="J32" t="str">
            <v>mary@marycontrary.org</v>
          </cell>
          <cell r="K32" t="str">
            <v>(404) 908-9005</v>
          </cell>
          <cell r="L32" t="str">
            <v>(404) 388-4123</v>
          </cell>
          <cell r="M32">
            <v>0.98</v>
          </cell>
          <cell r="N32">
            <v>750</v>
          </cell>
          <cell r="O32" t="str">
            <v>SLS</v>
          </cell>
          <cell r="P32" t="str">
            <v>3 /26/1960</v>
          </cell>
          <cell r="Q32" t="str">
            <v>1 /3 /2001</v>
          </cell>
          <cell r="R32">
            <v>51</v>
          </cell>
          <cell r="S32">
            <v>41</v>
          </cell>
          <cell r="T32">
            <v>10.283367556468173</v>
          </cell>
        </row>
        <row r="33">
          <cell r="A33">
            <v>45</v>
          </cell>
          <cell r="B33" t="str">
            <v>033-05-3894</v>
          </cell>
          <cell r="C33" t="str">
            <v>Marilyn</v>
          </cell>
          <cell r="D33" t="str">
            <v>Monroe</v>
          </cell>
          <cell r="E33" t="str">
            <v>1359 Hollywood Lane</v>
          </cell>
          <cell r="F33" t="str">
            <v>Apt 3A</v>
          </cell>
          <cell r="G33" t="str">
            <v>Los Angeles</v>
          </cell>
          <cell r="H33" t="str">
            <v>CA</v>
          </cell>
          <cell r="I33" t="str">
            <v xml:space="preserve">01980-    </v>
          </cell>
          <cell r="J33" t="str">
            <v>mmroe@hollywood.biz</v>
          </cell>
          <cell r="K33" t="str">
            <v>(991) 939-4912</v>
          </cell>
          <cell r="L33" t="str">
            <v>(991) 294-9499</v>
          </cell>
          <cell r="M33">
            <v>0.88</v>
          </cell>
          <cell r="N33">
            <v>400</v>
          </cell>
          <cell r="O33" t="str">
            <v>ACC</v>
          </cell>
          <cell r="P33" t="str">
            <v>7 /25/1967</v>
          </cell>
          <cell r="Q33" t="str">
            <v>12/23/2004</v>
          </cell>
          <cell r="R33">
            <v>43</v>
          </cell>
          <cell r="S33">
            <v>37</v>
          </cell>
          <cell r="T33">
            <v>6.3134839151266258</v>
          </cell>
        </row>
        <row r="34">
          <cell r="A34">
            <v>54</v>
          </cell>
          <cell r="B34" t="str">
            <v>348-19-2352</v>
          </cell>
          <cell r="C34" t="str">
            <v>Cookie</v>
          </cell>
          <cell r="D34" t="str">
            <v>Monster</v>
          </cell>
          <cell r="E34" t="str">
            <v>135 Sesamy Street</v>
          </cell>
          <cell r="F34"/>
          <cell r="G34" t="str">
            <v>Atlantic City</v>
          </cell>
          <cell r="H34" t="str">
            <v>NJ</v>
          </cell>
          <cell r="I34" t="str">
            <v xml:space="preserve">55555-    </v>
          </cell>
          <cell r="J34" t="str">
            <v>cmonster@sstreet.org</v>
          </cell>
          <cell r="K34" t="str">
            <v>(999) 512-3412</v>
          </cell>
          <cell r="L34" t="str">
            <v>(999) 123-4004</v>
          </cell>
          <cell r="M34">
            <v>0.87</v>
          </cell>
          <cell r="N34">
            <v>400</v>
          </cell>
          <cell r="O34" t="str">
            <v>R&amp;D</v>
          </cell>
          <cell r="P34" t="str">
            <v>6 /15/1962</v>
          </cell>
          <cell r="Q34" t="str">
            <v>1 /3 /2005</v>
          </cell>
          <cell r="R34">
            <v>48</v>
          </cell>
          <cell r="S34">
            <v>43</v>
          </cell>
          <cell r="T34">
            <v>6.2833675564681721</v>
          </cell>
        </row>
        <row r="35">
          <cell r="A35">
            <v>15</v>
          </cell>
          <cell r="B35" t="str">
            <v>251-15-2323</v>
          </cell>
          <cell r="C35" t="str">
            <v>Mark</v>
          </cell>
          <cell r="D35" t="str">
            <v>Murphy</v>
          </cell>
          <cell r="E35" t="str">
            <v>951 Woodlawn Ave</v>
          </cell>
          <cell r="F35"/>
          <cell r="G35" t="str">
            <v>Duluth</v>
          </cell>
          <cell r="H35" t="str">
            <v>GA</v>
          </cell>
          <cell r="I35" t="str">
            <v xml:space="preserve">30097-    </v>
          </cell>
          <cell r="J35" t="str">
            <v>mark@mark.com</v>
          </cell>
          <cell r="K35" t="str">
            <v>(404) 727-8998</v>
          </cell>
          <cell r="L35" t="str">
            <v>(123) 409-3948</v>
          </cell>
          <cell r="M35">
            <v>0.86</v>
          </cell>
          <cell r="N35">
            <v>400</v>
          </cell>
          <cell r="O35" t="str">
            <v>ADM</v>
          </cell>
          <cell r="P35" t="str">
            <v>5 /1 /1979</v>
          </cell>
          <cell r="Q35" t="str">
            <v>1 /13/2001</v>
          </cell>
          <cell r="R35">
            <v>31</v>
          </cell>
          <cell r="S35">
            <v>22</v>
          </cell>
          <cell r="T35">
            <v>10.255989048596852</v>
          </cell>
        </row>
        <row r="36">
          <cell r="A36">
            <v>49</v>
          </cell>
          <cell r="B36" t="str">
            <v>252-82-0304</v>
          </cell>
          <cell r="C36" t="str">
            <v>Georgia</v>
          </cell>
          <cell r="D36" t="str">
            <v>Peach</v>
          </cell>
          <cell r="E36" t="str">
            <v>51 Ivy Street</v>
          </cell>
          <cell r="F36" t="str">
            <v>Suite 3200</v>
          </cell>
          <cell r="G36" t="str">
            <v>Atlanta</v>
          </cell>
          <cell r="H36" t="str">
            <v>GA</v>
          </cell>
          <cell r="I36" t="str">
            <v xml:space="preserve">30303-    </v>
          </cell>
          <cell r="J36" t="str">
            <v>gp@gporg.com</v>
          </cell>
          <cell r="K36" t="str">
            <v>(404) 877-4600</v>
          </cell>
          <cell r="L36"/>
          <cell r="M36">
            <v>0.85</v>
          </cell>
          <cell r="N36">
            <v>400</v>
          </cell>
          <cell r="O36" t="str">
            <v>ADM</v>
          </cell>
          <cell r="P36" t="str">
            <v>6 /17/1980</v>
          </cell>
          <cell r="Q36" t="str">
            <v>12/26/2004</v>
          </cell>
          <cell r="R36">
            <v>30</v>
          </cell>
          <cell r="S36">
            <v>24</v>
          </cell>
          <cell r="T36">
            <v>6.3052703627652296</v>
          </cell>
        </row>
        <row r="37">
          <cell r="A37">
            <v>13</v>
          </cell>
          <cell r="B37" t="str">
            <v>934-67-8349</v>
          </cell>
          <cell r="C37" t="str">
            <v>Peter</v>
          </cell>
          <cell r="D37" t="str">
            <v>Pumpkin</v>
          </cell>
          <cell r="E37" t="str">
            <v>301 North Avenue</v>
          </cell>
          <cell r="F37"/>
          <cell r="G37" t="str">
            <v>Nashville</v>
          </cell>
          <cell r="H37" t="str">
            <v>TN</v>
          </cell>
          <cell r="I37" t="str">
            <v>09293-8009</v>
          </cell>
          <cell r="J37" t="str">
            <v>peter@pumpkin.com</v>
          </cell>
          <cell r="K37" t="str">
            <v>(616) 064-0341</v>
          </cell>
          <cell r="L37" t="str">
            <v>(461) 238-9402</v>
          </cell>
          <cell r="M37">
            <v>0.9</v>
          </cell>
          <cell r="N37">
            <v>500</v>
          </cell>
          <cell r="O37" t="str">
            <v>MKT</v>
          </cell>
          <cell r="P37" t="str">
            <v>6 /15/1982</v>
          </cell>
          <cell r="Q37" t="str">
            <v>1 /13/2001</v>
          </cell>
          <cell r="R37">
            <v>28</v>
          </cell>
          <cell r="S37">
            <v>19</v>
          </cell>
          <cell r="T37">
            <v>10.255989048596852</v>
          </cell>
        </row>
        <row r="38">
          <cell r="A38">
            <v>25</v>
          </cell>
          <cell r="B38" t="str">
            <v>066-99-2837</v>
          </cell>
          <cell r="C38" t="str">
            <v>Roger</v>
          </cell>
          <cell r="D38" t="str">
            <v>Rabbit</v>
          </cell>
          <cell r="E38" t="str">
            <v>789 Bunny Trail</v>
          </cell>
          <cell r="F38"/>
          <cell r="G38" t="str">
            <v>Columbus</v>
          </cell>
          <cell r="H38" t="str">
            <v>OH</v>
          </cell>
          <cell r="I38" t="str">
            <v xml:space="preserve">44188-    </v>
          </cell>
          <cell r="J38" t="str">
            <v>rrabbit@warner.org</v>
          </cell>
          <cell r="K38" t="str">
            <v>(614) 834-8934</v>
          </cell>
          <cell r="L38" t="str">
            <v>(614) 819-2348</v>
          </cell>
          <cell r="M38">
            <v>0.95</v>
          </cell>
          <cell r="N38">
            <v>750</v>
          </cell>
          <cell r="O38" t="str">
            <v>ADM</v>
          </cell>
          <cell r="P38" t="str">
            <v>9 /1 /1985</v>
          </cell>
          <cell r="Q38" t="str">
            <v>9 /1 /2002</v>
          </cell>
          <cell r="R38">
            <v>25</v>
          </cell>
          <cell r="S38">
            <v>17</v>
          </cell>
          <cell r="T38">
            <v>8.6242299794661186</v>
          </cell>
        </row>
        <row r="39">
          <cell r="A39">
            <v>41</v>
          </cell>
          <cell r="B39" t="str">
            <v>433-03-9489</v>
          </cell>
          <cell r="C39" t="str">
            <v>Donna</v>
          </cell>
          <cell r="D39" t="str">
            <v>Reed</v>
          </cell>
          <cell r="E39" t="str">
            <v>1389 Wonderful Way</v>
          </cell>
          <cell r="F39"/>
          <cell r="G39" t="str">
            <v>Bedford Falls</v>
          </cell>
          <cell r="H39" t="str">
            <v>GA</v>
          </cell>
          <cell r="I39" t="str">
            <v xml:space="preserve">30328-    </v>
          </cell>
          <cell r="J39" t="str">
            <v>dreed@mgm.com</v>
          </cell>
          <cell r="K39" t="str">
            <v>(723) 849-2899</v>
          </cell>
          <cell r="L39" t="str">
            <v>(723) 849-3849</v>
          </cell>
          <cell r="M39">
            <v>1.03</v>
          </cell>
          <cell r="N39">
            <v>1000</v>
          </cell>
          <cell r="O39" t="str">
            <v>ADM</v>
          </cell>
          <cell r="P39" t="str">
            <v>5 /20/1943</v>
          </cell>
          <cell r="Q39" t="str">
            <v>1 /17/2003</v>
          </cell>
          <cell r="R39">
            <v>67</v>
          </cell>
          <cell r="S39">
            <v>60</v>
          </cell>
          <cell r="T39">
            <v>8.2464065708418897</v>
          </cell>
        </row>
        <row r="40">
          <cell r="A40">
            <v>61</v>
          </cell>
          <cell r="B40" t="str">
            <v>341-24-9949</v>
          </cell>
          <cell r="C40" t="str">
            <v>Simple</v>
          </cell>
          <cell r="D40" t="str">
            <v>Simon</v>
          </cell>
          <cell r="E40" t="str">
            <v>1356 Easy Street</v>
          </cell>
          <cell r="F40"/>
          <cell r="G40" t="str">
            <v>Atlanta</v>
          </cell>
          <cell r="H40" t="str">
            <v>GA</v>
          </cell>
          <cell r="I40" t="str">
            <v>30319-9444</v>
          </cell>
          <cell r="J40" t="str">
            <v>simon@simple.org</v>
          </cell>
          <cell r="K40" t="str">
            <v>(404) 348-9284</v>
          </cell>
          <cell r="L40" t="str">
            <v>(404) 928-3284</v>
          </cell>
          <cell r="M40">
            <v>1.06</v>
          </cell>
          <cell r="N40">
            <v>1000</v>
          </cell>
          <cell r="O40" t="str">
            <v>R&amp;D</v>
          </cell>
          <cell r="P40" t="str">
            <v>10/15/1960</v>
          </cell>
          <cell r="Q40" t="str">
            <v>1 /30/2005</v>
          </cell>
          <cell r="R40">
            <v>50</v>
          </cell>
          <cell r="S40">
            <v>45</v>
          </cell>
          <cell r="T40">
            <v>6.2094455852156054</v>
          </cell>
        </row>
        <row r="41">
          <cell r="A41">
            <v>47</v>
          </cell>
          <cell r="B41" t="str">
            <v>002-20-2022</v>
          </cell>
          <cell r="C41" t="str">
            <v>Maxwell</v>
          </cell>
          <cell r="D41" t="str">
            <v>Smart</v>
          </cell>
          <cell r="E41" t="str">
            <v>1567 Secret Hideaway</v>
          </cell>
          <cell r="F41" t="str">
            <v>Suite 30</v>
          </cell>
          <cell r="G41" t="str">
            <v>Atlanta</v>
          </cell>
          <cell r="H41" t="str">
            <v>GA</v>
          </cell>
          <cell r="I41" t="str">
            <v>30319-3040</v>
          </cell>
          <cell r="J41" t="str">
            <v>getsmart@sm.com</v>
          </cell>
          <cell r="K41" t="str">
            <v>(404) 321-1240</v>
          </cell>
          <cell r="L41" t="str">
            <v>(404) 432-4004</v>
          </cell>
          <cell r="M41">
            <v>0.55000000000000004</v>
          </cell>
          <cell r="N41">
            <v>0</v>
          </cell>
          <cell r="O41" t="str">
            <v>SLS</v>
          </cell>
          <cell r="P41" t="str">
            <v>6 /15/1954</v>
          </cell>
          <cell r="Q41" t="str">
            <v>12/26/2004</v>
          </cell>
          <cell r="R41">
            <v>56</v>
          </cell>
          <cell r="S41">
            <v>50</v>
          </cell>
          <cell r="T41">
            <v>6.3052703627652296</v>
          </cell>
        </row>
        <row r="42">
          <cell r="A42">
            <v>12</v>
          </cell>
          <cell r="B42" t="str">
            <v>382-93-8472</v>
          </cell>
          <cell r="C42" t="str">
            <v>Sally</v>
          </cell>
          <cell r="D42" t="str">
            <v>Smith</v>
          </cell>
          <cell r="E42" t="str">
            <v>398 Freedom Pkwy</v>
          </cell>
          <cell r="F42"/>
          <cell r="G42" t="str">
            <v>Atlanta</v>
          </cell>
          <cell r="H42" t="str">
            <v>GA</v>
          </cell>
          <cell r="I42" t="str">
            <v xml:space="preserve">30309-    </v>
          </cell>
          <cell r="J42" t="str">
            <v>Sally@smith.com</v>
          </cell>
          <cell r="K42" t="str">
            <v>(404) 982-9001</v>
          </cell>
          <cell r="L42" t="str">
            <v>(770) 283-9412</v>
          </cell>
          <cell r="M42">
            <v>1.01</v>
          </cell>
          <cell r="N42">
            <v>1000</v>
          </cell>
          <cell r="O42" t="str">
            <v>HRC</v>
          </cell>
          <cell r="P42" t="str">
            <v>6 /25/1940</v>
          </cell>
          <cell r="Q42" t="str">
            <v>1 /5 /2001</v>
          </cell>
          <cell r="R42">
            <v>70</v>
          </cell>
          <cell r="S42">
            <v>61</v>
          </cell>
          <cell r="T42">
            <v>10.277891854893909</v>
          </cell>
        </row>
        <row r="43">
          <cell r="A43">
            <v>23</v>
          </cell>
          <cell r="B43" t="str">
            <v>789-23-4810</v>
          </cell>
          <cell r="C43" t="str">
            <v>Luke</v>
          </cell>
          <cell r="D43" t="str">
            <v>Smith</v>
          </cell>
          <cell r="E43" t="str">
            <v>567 Wayland Drive</v>
          </cell>
          <cell r="F43" t="str">
            <v>Apt 512</v>
          </cell>
          <cell r="G43" t="str">
            <v>Nashaville</v>
          </cell>
          <cell r="H43" t="str">
            <v>TN</v>
          </cell>
          <cell r="I43" t="str">
            <v xml:space="preserve">27122-    </v>
          </cell>
          <cell r="J43" t="str">
            <v>LSMITH@SMITH.COM</v>
          </cell>
          <cell r="K43" t="str">
            <v>(234) 124-1249</v>
          </cell>
          <cell r="L43" t="str">
            <v>(123) 444-7383</v>
          </cell>
          <cell r="M43">
            <v>1.02</v>
          </cell>
          <cell r="N43">
            <v>1000</v>
          </cell>
          <cell r="O43" t="str">
            <v>ADM</v>
          </cell>
          <cell r="P43" t="str">
            <v>6 /1 /1980</v>
          </cell>
          <cell r="Q43" t="str">
            <v>8 /17/2002</v>
          </cell>
          <cell r="R43">
            <v>30</v>
          </cell>
          <cell r="S43">
            <v>22</v>
          </cell>
          <cell r="T43">
            <v>8.6652977412731005</v>
          </cell>
        </row>
        <row r="44">
          <cell r="A44">
            <v>24</v>
          </cell>
          <cell r="B44" t="str">
            <v>011-88-7899</v>
          </cell>
          <cell r="C44" t="str">
            <v>Janis</v>
          </cell>
          <cell r="D44" t="str">
            <v>Smith</v>
          </cell>
          <cell r="E44" t="str">
            <v>60 5th Ave</v>
          </cell>
          <cell r="F44" t="str">
            <v>Suite 61</v>
          </cell>
          <cell r="G44" t="str">
            <v>New York City</v>
          </cell>
          <cell r="H44" t="str">
            <v>NY</v>
          </cell>
          <cell r="I44" t="str">
            <v xml:space="preserve">01234-    </v>
          </cell>
          <cell r="J44" t="str">
            <v>jsmith@smith.com</v>
          </cell>
          <cell r="K44" t="str">
            <v>(212) 239-4888</v>
          </cell>
          <cell r="L44" t="str">
            <v>(212) 489-1234</v>
          </cell>
          <cell r="M44">
            <v>0.78</v>
          </cell>
          <cell r="N44">
            <v>100</v>
          </cell>
          <cell r="O44" t="str">
            <v>ACC</v>
          </cell>
          <cell r="P44" t="str">
            <v>1 /10/1980</v>
          </cell>
          <cell r="Q44" t="str">
            <v>10/1 /2002</v>
          </cell>
          <cell r="R44">
            <v>31</v>
          </cell>
          <cell r="S44">
            <v>22</v>
          </cell>
          <cell r="T44">
            <v>8.5420944558521565</v>
          </cell>
        </row>
        <row r="45">
          <cell r="A45">
            <v>7</v>
          </cell>
          <cell r="B45" t="str">
            <v>999-99-9999</v>
          </cell>
          <cell r="C45" t="str">
            <v>Jane</v>
          </cell>
          <cell r="D45" t="str">
            <v>Smith</v>
          </cell>
          <cell r="E45" t="str">
            <v>553 Peachtree Pitts</v>
          </cell>
          <cell r="F45" t="str">
            <v>Apt 35</v>
          </cell>
          <cell r="G45" t="str">
            <v>Atlanta</v>
          </cell>
          <cell r="H45" t="str">
            <v>GA</v>
          </cell>
          <cell r="I45" t="str">
            <v xml:space="preserve">30301-    </v>
          </cell>
          <cell r="J45" t="str">
            <v>jane@smith.com</v>
          </cell>
          <cell r="K45" t="str">
            <v>(404) 908-9004</v>
          </cell>
          <cell r="L45" t="str">
            <v>(404) 321-8845</v>
          </cell>
          <cell r="M45">
            <v>0.88</v>
          </cell>
          <cell r="N45">
            <v>400</v>
          </cell>
          <cell r="O45" t="str">
            <v>ITD</v>
          </cell>
          <cell r="P45" t="str">
            <v>8 /20/1978</v>
          </cell>
          <cell r="Q45" t="str">
            <v>1 /3 /2001</v>
          </cell>
          <cell r="R45">
            <v>32</v>
          </cell>
          <cell r="S45">
            <v>23</v>
          </cell>
          <cell r="T45">
            <v>10.283367556468173</v>
          </cell>
        </row>
        <row r="46">
          <cell r="A46">
            <v>2</v>
          </cell>
          <cell r="B46" t="str">
            <v>323-12-3487</v>
          </cell>
          <cell r="C46" t="str">
            <v>Martha</v>
          </cell>
          <cell r="D46" t="str">
            <v>Smith</v>
          </cell>
          <cell r="E46" t="str">
            <v>90 Ivy Lane</v>
          </cell>
          <cell r="F46" t="str">
            <v>Apt 1A</v>
          </cell>
          <cell r="G46" t="str">
            <v>Decatur</v>
          </cell>
          <cell r="H46" t="str">
            <v>GA</v>
          </cell>
          <cell r="I46" t="str">
            <v xml:space="preserve">30123-    </v>
          </cell>
          <cell r="J46" t="str">
            <v>Martha@mar.com</v>
          </cell>
          <cell r="K46" t="str">
            <v>(404) 888-9002</v>
          </cell>
          <cell r="L46" t="str">
            <v>(404) 321-3829</v>
          </cell>
          <cell r="M46">
            <v>0.7</v>
          </cell>
          <cell r="N46">
            <v>50</v>
          </cell>
          <cell r="O46" t="str">
            <v>ACC</v>
          </cell>
          <cell r="P46" t="str">
            <v>1 /1 /1975</v>
          </cell>
          <cell r="Q46" t="str">
            <v>1 /2 /2001</v>
          </cell>
          <cell r="R46">
            <v>36</v>
          </cell>
          <cell r="S46">
            <v>26</v>
          </cell>
          <cell r="T46">
            <v>10.286105407255304</v>
          </cell>
        </row>
        <row r="47">
          <cell r="A47">
            <v>38</v>
          </cell>
          <cell r="B47" t="str">
            <v>072-34-0993</v>
          </cell>
          <cell r="C47" t="str">
            <v>Bruce</v>
          </cell>
          <cell r="D47" t="str">
            <v>Springstung</v>
          </cell>
          <cell r="E47" t="str">
            <v>61 Ivy Road</v>
          </cell>
          <cell r="F47"/>
          <cell r="G47" t="str">
            <v>Atlanta</v>
          </cell>
          <cell r="H47" t="str">
            <v>GA</v>
          </cell>
          <cell r="I47" t="str">
            <v xml:space="preserve">30303-    </v>
          </cell>
          <cell r="J47" t="str">
            <v>bspring@hrc.com</v>
          </cell>
          <cell r="K47" t="str">
            <v>(404) 884-9283</v>
          </cell>
          <cell r="L47" t="str">
            <v>(404) 993-8090</v>
          </cell>
          <cell r="M47">
            <v>0.86</v>
          </cell>
          <cell r="N47">
            <v>400</v>
          </cell>
          <cell r="O47" t="str">
            <v>HRC</v>
          </cell>
          <cell r="P47" t="str">
            <v>3 /17/1940</v>
          </cell>
          <cell r="Q47" t="str">
            <v>1 /1 /2003</v>
          </cell>
          <cell r="R47">
            <v>71</v>
          </cell>
          <cell r="S47">
            <v>63</v>
          </cell>
          <cell r="T47">
            <v>8.2902121834360027</v>
          </cell>
        </row>
        <row r="48">
          <cell r="A48">
            <v>14</v>
          </cell>
          <cell r="B48" t="str">
            <v>847-38-3947</v>
          </cell>
          <cell r="C48" t="str">
            <v>Sheila</v>
          </cell>
          <cell r="D48" t="str">
            <v>Summers</v>
          </cell>
          <cell r="E48" t="str">
            <v>389 Pine Drive</v>
          </cell>
          <cell r="F48" t="str">
            <v>Apt 3</v>
          </cell>
          <cell r="G48" t="str">
            <v>Duluth</v>
          </cell>
          <cell r="H48" t="str">
            <v>GA</v>
          </cell>
          <cell r="I48" t="str">
            <v xml:space="preserve">30097-    </v>
          </cell>
          <cell r="J48" t="str">
            <v>sheila@summer.org</v>
          </cell>
          <cell r="K48" t="str">
            <v>(770) 384-8293</v>
          </cell>
          <cell r="L48" t="str">
            <v>(770) 348-2938</v>
          </cell>
          <cell r="M48">
            <v>0.9</v>
          </cell>
          <cell r="N48">
            <v>500</v>
          </cell>
          <cell r="O48" t="str">
            <v>SLS</v>
          </cell>
          <cell r="P48" t="str">
            <v>7 /24/1944</v>
          </cell>
          <cell r="Q48" t="str">
            <v>2 /15/2001</v>
          </cell>
          <cell r="R48">
            <v>66</v>
          </cell>
          <cell r="S48">
            <v>57</v>
          </cell>
          <cell r="T48">
            <v>10.165639972621491</v>
          </cell>
        </row>
        <row r="49">
          <cell r="A49">
            <v>17</v>
          </cell>
          <cell r="B49" t="str">
            <v>885-75-9999</v>
          </cell>
          <cell r="C49" t="str">
            <v>Amy</v>
          </cell>
          <cell r="D49" t="str">
            <v>Williams</v>
          </cell>
          <cell r="E49" t="str">
            <v>1080 Youth Ave</v>
          </cell>
          <cell r="F49"/>
          <cell r="G49" t="str">
            <v>Dublin</v>
          </cell>
          <cell r="H49" t="str">
            <v>OH</v>
          </cell>
          <cell r="I49" t="str">
            <v xml:space="preserve">44090-    </v>
          </cell>
          <cell r="J49" t="str">
            <v>hi@mail.com</v>
          </cell>
          <cell r="K49" t="str">
            <v>(614) 775-3004</v>
          </cell>
          <cell r="L49" t="str">
            <v>(614) 525-6246</v>
          </cell>
          <cell r="M49">
            <v>0.98</v>
          </cell>
          <cell r="N49">
            <v>750</v>
          </cell>
          <cell r="O49" t="str">
            <v>MKT</v>
          </cell>
          <cell r="P49" t="str">
            <v>8 /31/1955</v>
          </cell>
          <cell r="Q49" t="str">
            <v>8 /1 /2002</v>
          </cell>
          <cell r="R49">
            <v>55</v>
          </cell>
          <cell r="S49">
            <v>47</v>
          </cell>
          <cell r="T49">
            <v>8.7091033538672136</v>
          </cell>
        </row>
        <row r="50">
          <cell r="A50">
            <v>65</v>
          </cell>
          <cell r="B50">
            <v>340</v>
          </cell>
          <cell r="C50" t="str">
            <v>Peter</v>
          </cell>
          <cell r="D50" t="str">
            <v>Parker</v>
          </cell>
          <cell r="E50" t="str">
            <v>500 Webb Drive</v>
          </cell>
          <cell r="G50" t="str">
            <v>New York City</v>
          </cell>
          <cell r="H50" t="str">
            <v>NY</v>
          </cell>
          <cell r="I50" t="str">
            <v>01234-0003</v>
          </cell>
          <cell r="J50" t="str">
            <v>Pparker@spman.net</v>
          </cell>
          <cell r="K50" t="str">
            <v>(404) 304-0708</v>
          </cell>
          <cell r="L50" t="str">
            <v>(404) 210-7500</v>
          </cell>
          <cell r="M50">
            <v>0.88</v>
          </cell>
          <cell r="N50">
            <v>400</v>
          </cell>
          <cell r="O50" t="str">
            <v>HRC</v>
          </cell>
          <cell r="P50">
            <v>29366</v>
          </cell>
          <cell r="Q50">
            <v>38473</v>
          </cell>
          <cell r="R50">
            <v>30</v>
          </cell>
          <cell r="S50">
            <v>25</v>
          </cell>
          <cell r="T50">
            <v>5.9603011635865846</v>
          </cell>
        </row>
      </sheetData>
      <sheetData sheetId="7"/>
      <sheetData sheetId="8"/>
      <sheetData sheetId="9">
        <row r="2">
          <cell r="A2" t="str">
            <v>First Name</v>
          </cell>
          <cell r="B2" t="str">
            <v>Last Name</v>
          </cell>
          <cell r="C2" t="str">
            <v>Dept</v>
          </cell>
          <cell r="D2" t="str">
            <v>Percent</v>
          </cell>
          <cell r="E2" t="str">
            <v>Bonus</v>
          </cell>
        </row>
      </sheetData>
      <sheetData sheetId="10"/>
      <sheetData sheetId="1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g Creech" refreshedDate="42924.722100462961" createdVersion="4" refreshedVersion="6" minRefreshableVersion="3" recordCount="45" xr:uid="{00000000-000A-0000-FFFF-FFFF01000000}">
  <cacheSource type="worksheet">
    <worksheetSource name="HRPersonnel"/>
  </cacheSource>
  <cacheFields count="28">
    <cacheField name="SSN" numFmtId="164">
      <sharedItems/>
    </cacheField>
    <cacheField name="Sales ID" numFmtId="0">
      <sharedItems containsSemiMixedTypes="0" containsString="0" containsNumber="1" containsInteger="1" minValue="1" maxValue="64"/>
    </cacheField>
    <cacheField name="First Name" numFmtId="0">
      <sharedItems/>
    </cacheField>
    <cacheField name="Last Name" numFmtId="0">
      <sharedItems/>
    </cacheField>
    <cacheField name="Name" numFmtId="0">
      <sharedItems/>
    </cacheField>
    <cacheField name="Home Street Line 1" numFmtId="0">
      <sharedItems/>
    </cacheField>
    <cacheField name="Home Street Line 2" numFmtId="0">
      <sharedItems/>
    </cacheField>
    <cacheField name="Home City" numFmtId="0">
      <sharedItems count="25">
        <s v="Jacksonville"/>
        <s v="Decatur"/>
        <s v="New York City"/>
        <s v="Chamblee"/>
        <s v="Alpharetta"/>
        <s v="Hollywood"/>
        <s v="Atlanta"/>
        <s v="Atlantic City"/>
        <s v="Lake City"/>
        <s v="San Francisco"/>
        <s v="Clarkston"/>
        <s v="Smyrna"/>
        <s v="North"/>
        <s v="Columbia"/>
        <s v="Augusta"/>
        <s v="Rex"/>
        <s v="Yonkers"/>
        <s v="Savannah"/>
        <s v="Los Angeles"/>
        <s v="Duluth"/>
        <s v="Nashville"/>
        <s v="Columbus"/>
        <s v="Bedford Falls"/>
        <s v="Dublin"/>
        <s v="Nashaville" u="1"/>
      </sharedItems>
    </cacheField>
    <cacheField name="Home State" numFmtId="0">
      <sharedItems count="8">
        <s v="FL"/>
        <s v="GA"/>
        <s v="NY"/>
        <s v="CA"/>
        <s v="NJ"/>
        <s v="SC"/>
        <s v="TN"/>
        <s v="OH"/>
      </sharedItems>
    </cacheField>
    <cacheField name="Home ZIP" numFmtId="0">
      <sharedItems count="38">
        <s v="27272-7033"/>
        <s v="30322-    "/>
        <s v="01234-    "/>
        <s v="30032-    "/>
        <s v="30341-    "/>
        <s v="30002-    "/>
        <s v="08234-    "/>
        <s v="30319-0101"/>
        <s v="01122-    "/>
        <s v="32222-0002"/>
        <s v="01278-4300"/>
        <s v="03849-3998"/>
        <s v="10101-0011"/>
        <s v="01234-0400"/>
        <s v="30342-    "/>
        <s v="30303-0033"/>
        <s v="30067-    "/>
        <s v="29348-    "/>
        <s v="29069-4445"/>
        <s v="30024-    "/>
        <s v="30092-4434"/>
        <s v="01234-0002"/>
        <s v="07384-9998"/>
        <s v="30090-    "/>
        <s v="02389-    "/>
        <s v="30301-    "/>
        <s v="01980-    "/>
        <s v="55555-    "/>
        <s v="30097-    "/>
        <s v="30303-    "/>
        <s v="09293-8009"/>
        <s v="44188-    "/>
        <s v="30328-    "/>
        <s v="30319-3040"/>
        <s v="27122-    "/>
        <s v="30123-    "/>
        <s v="30309-    "/>
        <s v="44090-    "/>
      </sharedItems>
    </cacheField>
    <cacheField name="E-Mail Address" numFmtId="0">
      <sharedItems/>
    </cacheField>
    <cacheField name="Business Telephone Number" numFmtId="0">
      <sharedItems/>
    </cacheField>
    <cacheField name="Home Telephone Number" numFmtId="0">
      <sharedItems/>
    </cacheField>
    <cacheField name="Percent" numFmtId="9">
      <sharedItems containsSemiMixedTypes="0" containsString="0" containsNumber="1" minValue="0.55000000000000004" maxValue="1.1000000000000001"/>
    </cacheField>
    <cacheField name="Bonus" numFmtId="8">
      <sharedItems containsSemiMixedTypes="0" containsString="0" containsNumber="1" containsInteger="1" minValue="0" maxValue="1000"/>
    </cacheField>
    <cacheField name="Dept" numFmtId="0">
      <sharedItems count="8">
        <s v="ENG"/>
        <s v="MKT"/>
        <s v="SLS"/>
        <s v="ADM"/>
        <s v="ITD"/>
        <s v="HRC"/>
        <s v="ACC"/>
        <s v="R&amp;D"/>
      </sharedItems>
    </cacheField>
    <cacheField name="Birth Date" numFmtId="14">
      <sharedItems/>
    </cacheField>
    <cacheField name="Month" numFmtId="0">
      <sharedItems containsSemiMixedTypes="0" containsString="0" containsNumber="1" containsInteger="1" minValue="1" maxValue="10"/>
    </cacheField>
    <cacheField name="Day" numFmtId="0">
      <sharedItems containsSemiMixedTypes="0" containsString="0" containsNumber="1" containsInteger="1" minValue="1" maxValue="31"/>
    </cacheField>
    <cacheField name="Year" numFmtId="0">
      <sharedItems containsSemiMixedTypes="0" containsString="0" containsNumber="1" containsInteger="1" minValue="1930" maxValue="1990"/>
    </cacheField>
    <cacheField name="Hire Date" numFmtId="14">
      <sharedItems containsDate="1" containsMixedTypes="1" minDate="2000-01-15T00:00:00" maxDate="2000-01-16T00:00:00"/>
    </cacheField>
    <cacheField name="Age" numFmtId="1">
      <sharedItems containsSemiMixedTypes="0" containsString="0" containsNumber="1" containsInteger="1" minValue="27" maxValue="86"/>
    </cacheField>
    <cacheField name="Hire Age" numFmtId="1">
      <sharedItems containsSemiMixedTypes="0" containsString="0" containsNumber="1" containsInteger="1" minValue="11" maxValue="71"/>
    </cacheField>
    <cacheField name="Service" numFmtId="2">
      <sharedItems containsSemiMixedTypes="0" containsString="0" containsNumber="1" minValue="11.295180722891567" maxValue="17.480832420591458" count="32">
        <n v="17.480832420591458"/>
        <n v="14.895947426067908"/>
        <n v="16.484118291347208"/>
        <n v="16.500547645125959"/>
        <n v="16.478641840087622"/>
        <n v="14.898685651697701"/>
        <n v="16.506024096385541"/>
        <n v="14.934282584884995"/>
        <n v="11.684008762322016"/>
        <n v="12.475355969331874"/>
        <n v="12.497261774370209"/>
        <n v="14.476998904709749"/>
        <n v="14.4934282584885"/>
        <n v="12.541073384446879"/>
        <n v="12.532858707557503"/>
        <n v="12.48630887185104"/>
        <n v="16.51697699890471"/>
        <n v="12.519167579408544"/>
        <n v="16.514238773274919"/>
        <n v="11.295180722891567"/>
        <n v="14.47973713033954"/>
        <n v="14.356516976998906"/>
        <n v="14.879518072289157"/>
        <n v="16.511500547645127"/>
        <n v="12.510952902519168"/>
        <n v="14.852135815991238"/>
        <n v="14.474260679079956"/>
        <n v="14.769989047097482"/>
        <n v="14.893209200438116"/>
        <n v="14.518072289156628"/>
        <n v="16.393756845564074"/>
        <n v="14.937020810514786"/>
      </sharedItems>
    </cacheField>
    <cacheField name="Product" numFmtId="0">
      <sharedItems count="3">
        <s v="Widget 2"/>
        <s v="Widget 1"/>
        <s v="Widget 3"/>
      </sharedItems>
    </cacheField>
    <cacheField name="Service2" numFmtId="0">
      <sharedItems count="5">
        <s v="Plan 1"/>
        <s v="Plan 3"/>
        <s v="Plan 5"/>
        <s v="Plan 4"/>
        <s v="Plan 2"/>
      </sharedItems>
    </cacheField>
    <cacheField name="Service Qty" numFmtId="0">
      <sharedItems containsSemiMixedTypes="0" containsString="0" containsNumber="1" containsInteger="1" minValue="0" maxValue="100"/>
    </cacheField>
    <cacheField name="Total Revenue" numFmtId="165">
      <sharedItems containsSemiMixedTypes="0" containsString="0" containsNumber="1" containsInteger="1" minValue="0" maxValue="15000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">
  <r>
    <s v="010-45-0239"/>
    <n v="62"/>
    <s v="Morticia"/>
    <s v="Addams"/>
    <s v="Addams, Morticia"/>
    <s v="1358 Mockingbird Lane"/>
    <s v=""/>
    <x v="0"/>
    <x v="0"/>
    <x v="0"/>
    <s v="morticia.addams@gravesite.org"/>
    <s v="(904) 123-4123"/>
    <s v="(904) 123-4004"/>
    <n v="1.05"/>
    <n v="1000"/>
    <x v="0"/>
    <s v="10/31/1950"/>
    <n v="10"/>
    <n v="31"/>
    <n v="1950"/>
    <d v="2000-01-15T00:00:00"/>
    <n v="66"/>
    <n v="50"/>
    <x v="0"/>
    <x v="0"/>
    <x v="0"/>
    <n v="23"/>
    <n v="1150"/>
  </r>
  <r>
    <s v="872-83-9928"/>
    <n v="18"/>
    <s v="Buggs"/>
    <s v="Bunney"/>
    <s v="Bunney, Buggs"/>
    <s v="13 Final Lane"/>
    <s v=""/>
    <x v="1"/>
    <x v="1"/>
    <x v="1"/>
    <s v="the@end.com"/>
    <s v="(404) 727-3849"/>
    <s v="(404) 727-2839"/>
    <n v="0.88"/>
    <n v="400"/>
    <x v="1"/>
    <s v="5 /22/1967"/>
    <n v="5"/>
    <n v="22"/>
    <n v="1967"/>
    <s v="8 /16/2002"/>
    <n v="50"/>
    <n v="35"/>
    <x v="1"/>
    <x v="1"/>
    <x v="1"/>
    <n v="3"/>
    <n v="300"/>
  </r>
  <r>
    <s v="763-89-1123"/>
    <n v="16"/>
    <s v="Judy"/>
    <s v="Cameron"/>
    <s v="Cameron, Judy"/>
    <s v="838 Main Street"/>
    <s v=""/>
    <x v="2"/>
    <x v="2"/>
    <x v="2"/>
    <s v="judy@judy.com"/>
    <s v="(212) 383-8477"/>
    <s v=""/>
    <n v="0.95"/>
    <n v="750"/>
    <x v="2"/>
    <s v="7 /25/1930"/>
    <n v="7"/>
    <n v="25"/>
    <n v="1930"/>
    <s v="1 /13/2001"/>
    <n v="86"/>
    <n v="71"/>
    <x v="2"/>
    <x v="1"/>
    <x v="2"/>
    <n v="8"/>
    <n v="1200"/>
  </r>
  <r>
    <s v="438-49-8812"/>
    <n v="11"/>
    <s v="Lady"/>
    <s v="Colburn"/>
    <s v="Colburn, Lady"/>
    <s v="389 Pine Ridge"/>
    <s v=""/>
    <x v="1"/>
    <x v="1"/>
    <x v="3"/>
    <s v="Col@col.com"/>
    <s v="(404) 834-8934"/>
    <s v="(404) 389-1384"/>
    <n v="0.9"/>
    <n v="500"/>
    <x v="2"/>
    <s v="4 /15/1980"/>
    <n v="4"/>
    <n v="15"/>
    <n v="1980"/>
    <s v="1 /7 /2001"/>
    <n v="37"/>
    <n v="21"/>
    <x v="3"/>
    <x v="0"/>
    <x v="2"/>
    <n v="10"/>
    <n v="1500"/>
  </r>
  <r>
    <s v="982-38-2830"/>
    <n v="1"/>
    <s v="Greg"/>
    <s v="Creech"/>
    <s v="Creech, Greg"/>
    <s v="1333 LaVenture Drive"/>
    <s v=""/>
    <x v="3"/>
    <x v="1"/>
    <x v="4"/>
    <s v="greg@greg.com"/>
    <s v="(404) 888-9001"/>
    <s v="(404) 123-4890"/>
    <n v="1"/>
    <n v="1000"/>
    <x v="2"/>
    <s v="4 /2 /1958"/>
    <n v="4"/>
    <n v="2"/>
    <n v="1958"/>
    <s v="1 /15/2001"/>
    <n v="59"/>
    <n v="43"/>
    <x v="4"/>
    <x v="0"/>
    <x v="2"/>
    <n v="4"/>
    <n v="600"/>
  </r>
  <r>
    <s v="481-92-0348"/>
    <n v="21"/>
    <s v="Tom"/>
    <s v="Cruz"/>
    <s v="Cruz, Tom"/>
    <s v="68 Actor's Way"/>
    <s v=""/>
    <x v="4"/>
    <x v="1"/>
    <x v="5"/>
    <s v="tom@cruisin.com"/>
    <s v="(770) 384-9848"/>
    <s v="(770) 385-9992"/>
    <n v="0.75"/>
    <n v="100"/>
    <x v="2"/>
    <s v="5 /23/1960"/>
    <n v="5"/>
    <n v="23"/>
    <n v="1960"/>
    <s v="8 /15/2002"/>
    <n v="57"/>
    <n v="42"/>
    <x v="5"/>
    <x v="1"/>
    <x v="1"/>
    <n v="2"/>
    <n v="200"/>
  </r>
  <r>
    <s v="893-35-1299"/>
    <n v="3"/>
    <s v="John"/>
    <s v="Dewey"/>
    <s v="Dewey, John"/>
    <s v="16 Lane Lane"/>
    <s v=""/>
    <x v="2"/>
    <x v="2"/>
    <x v="2"/>
    <s v=""/>
    <s v="(404) 888-9003"/>
    <s v="(912) 348-0124"/>
    <n v="0.7"/>
    <n v="50"/>
    <x v="3"/>
    <s v="2 /14/1990"/>
    <n v="2"/>
    <n v="14"/>
    <n v="1990"/>
    <s v="1 /5 /2001"/>
    <n v="27"/>
    <n v="11"/>
    <x v="6"/>
    <x v="0"/>
    <x v="3"/>
    <n v="24"/>
    <n v="3000"/>
  </r>
  <r>
    <s v="538-39-1239"/>
    <n v="20"/>
    <s v="Daffy"/>
    <s v="Duck"/>
    <s v="Duck, Daffy"/>
    <s v="1551 Lake Blvd"/>
    <s v="Suite 200"/>
    <x v="5"/>
    <x v="3"/>
    <x v="6"/>
    <s v="daffy@ducks.org"/>
    <s v="(777) 283-9498"/>
    <s v="(777) 283-9499"/>
    <n v="1"/>
    <n v="1000"/>
    <x v="4"/>
    <s v="5 /10/1943"/>
    <n v="5"/>
    <n v="10"/>
    <n v="1943"/>
    <s v="8 /2 /2002"/>
    <n v="74"/>
    <n v="59"/>
    <x v="7"/>
    <x v="1"/>
    <x v="1"/>
    <n v="1"/>
    <n v="100"/>
  </r>
  <r>
    <s v="999-99-9998"/>
    <n v="63"/>
    <s v="Daffy"/>
    <s v="Duck"/>
    <s v="Duck, Daffy"/>
    <s v="135 Water Pond Drive"/>
    <s v=""/>
    <x v="6"/>
    <x v="1"/>
    <x v="7"/>
    <s v="Dduck@water.org"/>
    <s v="(404) 321-0505"/>
    <s v=""/>
    <n v="0.92"/>
    <n v="500"/>
    <x v="5"/>
    <s v="7 /1 /1950"/>
    <n v="7"/>
    <n v="1"/>
    <n v="1950"/>
    <s v="11/1 /2005"/>
    <n v="67"/>
    <n v="55"/>
    <x v="8"/>
    <x v="2"/>
    <x v="3"/>
    <n v="1"/>
    <n v="125"/>
  </r>
  <r>
    <s v="135-71-2940"/>
    <n v="58"/>
    <s v="Benjamin"/>
    <s v="Frankling"/>
    <s v="Frankling, Benjamin"/>
    <s v="1601 Pensylvania Ave"/>
    <s v=""/>
    <x v="7"/>
    <x v="4"/>
    <x v="8"/>
    <s v="benfrankling@usmint.org"/>
    <s v="(111) 234-4442"/>
    <s v="(111) 234-4403"/>
    <n v="0.88"/>
    <n v="400"/>
    <x v="5"/>
    <s v="6 /15/1944"/>
    <n v="6"/>
    <n v="15"/>
    <n v="1944"/>
    <s v="1 /16/2005"/>
    <n v="73"/>
    <n v="61"/>
    <x v="9"/>
    <x v="2"/>
    <x v="1"/>
    <n v="8"/>
    <n v="800"/>
  </r>
  <r>
    <s v="000-00-0011"/>
    <n v="57"/>
    <s v="Kermitt"/>
    <s v="Frogg"/>
    <s v="Frogg, Kermitt"/>
    <s v="1 Lilly Pad Road"/>
    <s v=""/>
    <x v="8"/>
    <x v="0"/>
    <x v="9"/>
    <s v="kfrogg@loa.net"/>
    <s v="(714) 122-2222"/>
    <s v=""/>
    <n v="0.84"/>
    <n v="250"/>
    <x v="0"/>
    <s v="1 /29/1960"/>
    <n v="1"/>
    <n v="29"/>
    <n v="1960"/>
    <s v="1 /8 /2005"/>
    <n v="57"/>
    <n v="45"/>
    <x v="10"/>
    <x v="1"/>
    <x v="0"/>
    <n v="33"/>
    <n v="1650"/>
  </r>
  <r>
    <s v="589-03-4038"/>
    <n v="37"/>
    <s v="Judy"/>
    <s v="Garland"/>
    <s v="Garland, Judy"/>
    <s v="51 West End Av"/>
    <s v="Suite 300"/>
    <x v="2"/>
    <x v="2"/>
    <x v="10"/>
    <s v="jgarland@nyc.org"/>
    <s v="(212) 839-4094"/>
    <s v="(212) 883-9492"/>
    <n v="0.97"/>
    <n v="750"/>
    <x v="6"/>
    <s v="8 /24/1962"/>
    <n v="8"/>
    <n v="24"/>
    <n v="1962"/>
    <s v="1 /16/2003"/>
    <n v="54"/>
    <n v="41"/>
    <x v="11"/>
    <x v="1"/>
    <x v="4"/>
    <n v="8"/>
    <n v="600"/>
  </r>
  <r>
    <s v="062-38-4992"/>
    <n v="39"/>
    <s v="Space"/>
    <s v="Ghost"/>
    <s v="Ghost, Space"/>
    <s v="613 Christopher Street"/>
    <s v="Apt 103"/>
    <x v="2"/>
    <x v="2"/>
    <x v="11"/>
    <s v="sghost@wb.com"/>
    <s v="(212) 838-9429"/>
    <s v="(212) 938-8889"/>
    <n v="0.98"/>
    <n v="750"/>
    <x v="4"/>
    <s v="6 /6 /1966"/>
    <n v="6"/>
    <n v="6"/>
    <n v="1966"/>
    <s v="1 /10/2003"/>
    <n v="51"/>
    <n v="37"/>
    <x v="12"/>
    <x v="2"/>
    <x v="1"/>
    <n v="2"/>
    <n v="200"/>
  </r>
  <r>
    <s v="458-93-0506"/>
    <n v="43"/>
    <s v="Spedro"/>
    <s v="Gonzales"/>
    <s v="Gonzales, Spedro"/>
    <s v="100 Market Drive"/>
    <s v="Suite 5100"/>
    <x v="9"/>
    <x v="3"/>
    <x v="12"/>
    <s v="spgonzl@mailm.com"/>
    <s v="(414) 123-4000"/>
    <s v="(414) 001-2340"/>
    <n v="1.1000000000000001"/>
    <n v="1000"/>
    <x v="4"/>
    <s v="10/15/1948"/>
    <n v="10"/>
    <n v="15"/>
    <n v="1948"/>
    <s v="12/23/2004"/>
    <n v="68"/>
    <n v="56"/>
    <x v="13"/>
    <x v="2"/>
    <x v="4"/>
    <n v="50"/>
    <n v="3750"/>
  </r>
  <r>
    <s v="728-39-1040"/>
    <n v="46"/>
    <s v="Bobby"/>
    <s v="Good"/>
    <s v="Good, Bobby"/>
    <s v="1350 Avenue A"/>
    <s v="#16"/>
    <x v="2"/>
    <x v="2"/>
    <x v="13"/>
    <s v="good@bobbyb.org"/>
    <s v="(212) 348-2934"/>
    <s v="(212) 384-9020"/>
    <n v="0.77"/>
    <n v="100"/>
    <x v="5"/>
    <s v="6 /16/1963"/>
    <n v="6"/>
    <n v="16"/>
    <n v="1963"/>
    <s v="12/26/2004"/>
    <n v="54"/>
    <n v="41"/>
    <x v="14"/>
    <x v="2"/>
    <x v="1"/>
    <n v="3"/>
    <n v="300"/>
  </r>
  <r>
    <s v="582-39-5935"/>
    <n v="53"/>
    <s v="Leslie"/>
    <s v="Goodman"/>
    <s v="Goodman, Leslie"/>
    <s v="137 Market Street"/>
    <s v=""/>
    <x v="9"/>
    <x v="3"/>
    <x v="2"/>
    <s v=""/>
    <s v="(999) 234-1234"/>
    <s v="(999) 234-1234"/>
    <n v="0.7"/>
    <n v="50"/>
    <x v="2"/>
    <s v="7 /19/1970"/>
    <n v="7"/>
    <n v="19"/>
    <n v="1970"/>
    <s v="1 /12/2005"/>
    <n v="46"/>
    <n v="35"/>
    <x v="15"/>
    <x v="2"/>
    <x v="2"/>
    <n v="45"/>
    <n v="6750"/>
  </r>
  <r>
    <s v="353-28-9402"/>
    <n v="5"/>
    <s v="Newman"/>
    <s v="Howard"/>
    <s v="Howard, Newman"/>
    <s v="1358 Waverly Way"/>
    <s v=""/>
    <x v="6"/>
    <x v="1"/>
    <x v="14"/>
    <s v="Newman@contact.com"/>
    <s v="(404) 338-2430"/>
    <s v=""/>
    <n v="0.65"/>
    <n v="0"/>
    <x v="5"/>
    <s v="4 /1 /1958"/>
    <n v="4"/>
    <n v="1"/>
    <n v="1958"/>
    <s v="1 /1 /2001"/>
    <n v="59"/>
    <n v="43"/>
    <x v="16"/>
    <x v="0"/>
    <x v="2"/>
    <n v="7"/>
    <n v="1050"/>
  </r>
  <r>
    <s v="678-38-9234"/>
    <n v="6"/>
    <s v="Lisa"/>
    <s v="Hudson"/>
    <s v="Hudson, Lisa"/>
    <s v="358 Hudson Road"/>
    <s v=""/>
    <x v="10"/>
    <x v="1"/>
    <x v="15"/>
    <s v="hudsonl@contacts.com"/>
    <s v="(404) 928-3428"/>
    <s v="(404) 338-7123"/>
    <n v="0.99"/>
    <n v="750"/>
    <x v="2"/>
    <s v="7 /15/1985"/>
    <n v="7"/>
    <n v="15"/>
    <n v="1985"/>
    <s v="1 /5 /2001"/>
    <n v="31"/>
    <n v="16"/>
    <x v="6"/>
    <x v="2"/>
    <x v="3"/>
    <n v="34"/>
    <n v="4250"/>
  </r>
  <r>
    <s v="457-12-3490"/>
    <n v="52"/>
    <s v="Judie"/>
    <s v="Jetson"/>
    <s v="Jetson, Judie"/>
    <s v="1350 Space Port Drive"/>
    <s v="Unit x94"/>
    <x v="11"/>
    <x v="1"/>
    <x v="16"/>
    <s v="jjetson@space.org"/>
    <s v="(770) 123-4444"/>
    <s v="(770) 123-1444"/>
    <n v="1.02"/>
    <n v="1000"/>
    <x v="1"/>
    <s v="4 /28/1965"/>
    <n v="4"/>
    <n v="28"/>
    <n v="1965"/>
    <s v="12/31/2004"/>
    <n v="52"/>
    <n v="39"/>
    <x v="17"/>
    <x v="1"/>
    <x v="2"/>
    <n v="11"/>
    <n v="1650"/>
  </r>
  <r>
    <s v="632-73-9873"/>
    <n v="4"/>
    <s v="John"/>
    <s v="Johnson"/>
    <s v="Johnson, John"/>
    <s v="5323 North Avenue"/>
    <s v=""/>
    <x v="12"/>
    <x v="5"/>
    <x v="17"/>
    <s v="john@north.org"/>
    <s v="(803) 233-2134"/>
    <s v="(803) 234-0034"/>
    <n v="0.97"/>
    <n v="750"/>
    <x v="3"/>
    <s v="7 /15/1985"/>
    <n v="7"/>
    <n v="15"/>
    <n v="1985"/>
    <s v="1 /2 /2001"/>
    <n v="31"/>
    <n v="16"/>
    <x v="18"/>
    <x v="2"/>
    <x v="2"/>
    <n v="12"/>
    <n v="1800"/>
  </r>
  <r>
    <s v="055-12-8945"/>
    <n v="56"/>
    <s v="Betty"/>
    <s v="Jones"/>
    <s v="Jones, Betty"/>
    <s v="909 Gervais Street"/>
    <s v=""/>
    <x v="13"/>
    <x v="5"/>
    <x v="18"/>
    <s v="bjones@loa.net"/>
    <s v="(803) 888-1288"/>
    <s v=""/>
    <n v="0.93"/>
    <n v="500"/>
    <x v="0"/>
    <s v="7 /16/1965"/>
    <n v="7"/>
    <n v="16"/>
    <n v="1965"/>
    <s v="1 /8 /2005"/>
    <n v="51"/>
    <n v="40"/>
    <x v="10"/>
    <x v="2"/>
    <x v="2"/>
    <n v="4"/>
    <n v="600"/>
  </r>
  <r>
    <s v="012-34-0859"/>
    <n v="64"/>
    <s v="Larry"/>
    <s v="Jones"/>
    <s v="Jones, Larry"/>
    <s v="105 Pennsylvania Way"/>
    <s v=""/>
    <x v="14"/>
    <x v="1"/>
    <x v="19"/>
    <s v="ljones@mmail.net"/>
    <s v="(706) 303-0400"/>
    <s v=""/>
    <n v="0.95"/>
    <n v="750"/>
    <x v="6"/>
    <s v="7 /20/1966"/>
    <n v="7"/>
    <n v="20"/>
    <n v="1966"/>
    <s v="3 /23/2006"/>
    <n v="50"/>
    <n v="40"/>
    <x v="19"/>
    <x v="2"/>
    <x v="3"/>
    <n v="1"/>
    <n v="125"/>
  </r>
  <r>
    <s v="561-90-3400"/>
    <n v="44"/>
    <s v="Ramses"/>
    <s v="Jones"/>
    <s v="Jones, Ramses"/>
    <s v="135 Acorn Drive"/>
    <s v=""/>
    <x v="15"/>
    <x v="1"/>
    <x v="20"/>
    <s v="ramjones@xyz.com"/>
    <s v="(678) 134-9123"/>
    <s v="(678) 312-9879"/>
    <n v="0.89"/>
    <n v="400"/>
    <x v="4"/>
    <s v="7 /17/1986"/>
    <n v="7"/>
    <n v="17"/>
    <n v="1986"/>
    <s v="12/23/2004"/>
    <n v="30"/>
    <n v="18"/>
    <x v="13"/>
    <x v="2"/>
    <x v="3"/>
    <n v="41"/>
    <n v="5125"/>
  </r>
  <r>
    <s v="871-23-9120"/>
    <n v="55"/>
    <s v="Zach"/>
    <s v="Jones"/>
    <s v="Jones, Zach"/>
    <s v="1531 Avenue A"/>
    <s v="# 16"/>
    <x v="2"/>
    <x v="2"/>
    <x v="21"/>
    <s v="zjones@loa.net"/>
    <s v="(212) 384-9200"/>
    <s v=""/>
    <n v="0.88"/>
    <n v="400"/>
    <x v="4"/>
    <s v="5 /30/1985"/>
    <n v="5"/>
    <n v="30"/>
    <n v="1985"/>
    <s v="1 /8 /2005"/>
    <n v="32"/>
    <n v="20"/>
    <x v="10"/>
    <x v="1"/>
    <x v="1"/>
    <n v="1"/>
    <n v="100"/>
  </r>
  <r>
    <s v="259-38-9488"/>
    <n v="40"/>
    <s v="Martin"/>
    <s v="Landing"/>
    <s v="Landing, Martin"/>
    <s v="1556 Martin Way"/>
    <s v=""/>
    <x v="1"/>
    <x v="1"/>
    <x v="1"/>
    <s v="mlanding@mkt.com"/>
    <s v="(404) 727-3898"/>
    <s v="(404) 712-8938"/>
    <n v="0.83"/>
    <n v="250"/>
    <x v="1"/>
    <s v="2 /19/1953"/>
    <n v="2"/>
    <n v="19"/>
    <n v="1953"/>
    <s v="1 /15/2003"/>
    <n v="64"/>
    <n v="50"/>
    <x v="20"/>
    <x v="0"/>
    <x v="2"/>
    <n v="100"/>
    <n v="15000"/>
  </r>
  <r>
    <s v="193-93-8400"/>
    <n v="48"/>
    <s v="Dolly"/>
    <s v="Levi"/>
    <s v="Levi, Dolly"/>
    <s v="157 Levi Lane"/>
    <s v=""/>
    <x v="16"/>
    <x v="2"/>
    <x v="22"/>
    <s v="d.levi@hellodolly.org"/>
    <s v=""/>
    <s v=""/>
    <n v="0.86"/>
    <n v="400"/>
    <x v="4"/>
    <s v="6 /21/1967"/>
    <n v="6"/>
    <n v="21"/>
    <n v="1967"/>
    <s v="12/26/2004"/>
    <n v="50"/>
    <n v="37"/>
    <x v="14"/>
    <x v="2"/>
    <x v="1"/>
    <n v="0"/>
    <n v="0"/>
  </r>
  <r>
    <s v="981-47-3898"/>
    <n v="42"/>
    <s v="Jonathan"/>
    <s v="Livingston"/>
    <s v="Livingston, Jonathan"/>
    <s v="51 Ocean Way"/>
    <s v=""/>
    <x v="17"/>
    <x v="1"/>
    <x v="23"/>
    <s v="Jon@gull.org"/>
    <s v="(912) 389-9889"/>
    <s v="(912) 384-8499"/>
    <n v="0.99"/>
    <n v="750"/>
    <x v="5"/>
    <s v="7 /15/1963"/>
    <n v="7"/>
    <n v="15"/>
    <n v="1963"/>
    <s v="3 /1 /2003"/>
    <n v="53"/>
    <n v="40"/>
    <x v="21"/>
    <x v="0"/>
    <x v="2"/>
    <n v="2"/>
    <n v="300"/>
  </r>
  <r>
    <s v="623-49-2004"/>
    <n v="22"/>
    <s v="Mike"/>
    <s v="Lopez"/>
    <s v="Lopez, Mike"/>
    <s v="55 Main Street"/>
    <s v=""/>
    <x v="2"/>
    <x v="2"/>
    <x v="24"/>
    <s v="milo@company.com"/>
    <s v="(212) 349-0404"/>
    <s v="(212) 434-8999"/>
    <n v="0.98"/>
    <n v="750"/>
    <x v="6"/>
    <s v="6 /6 /1966"/>
    <n v="6"/>
    <n v="6"/>
    <n v="1966"/>
    <s v="8 /22/2002"/>
    <n v="51"/>
    <n v="36"/>
    <x v="22"/>
    <x v="2"/>
    <x v="1"/>
    <n v="9"/>
    <n v="900"/>
  </r>
  <r>
    <s v="323-98-5789"/>
    <n v="10"/>
    <s v="Mary"/>
    <s v="Martin"/>
    <s v="Martin, Mary"/>
    <s v="1600 Peachtree Avenue"/>
    <s v=""/>
    <x v="6"/>
    <x v="1"/>
    <x v="25"/>
    <s v="mary@marycontrary.org"/>
    <s v="(404) 908-9005"/>
    <s v="(404) 388-4123"/>
    <n v="0.98"/>
    <n v="750"/>
    <x v="2"/>
    <s v="3 /26/1960"/>
    <n v="3"/>
    <n v="26"/>
    <n v="1960"/>
    <s v="1 /3 /2001"/>
    <n v="57"/>
    <n v="41"/>
    <x v="23"/>
    <x v="0"/>
    <x v="2"/>
    <n v="5"/>
    <n v="750"/>
  </r>
  <r>
    <s v="033-05-3894"/>
    <n v="45"/>
    <s v="Marilyn"/>
    <s v="Monroe"/>
    <s v="Monroe, Marilyn"/>
    <s v="1359 Hollywood Lane"/>
    <s v="Apt 3A"/>
    <x v="18"/>
    <x v="3"/>
    <x v="26"/>
    <s v="mmroe@hollywood.biz"/>
    <s v="(991) 939-4912"/>
    <s v="(991) 294-9499"/>
    <n v="0.88"/>
    <n v="400"/>
    <x v="6"/>
    <s v="7 /25/1967"/>
    <n v="7"/>
    <n v="25"/>
    <n v="1967"/>
    <s v="12/23/2004"/>
    <n v="49"/>
    <n v="37"/>
    <x v="13"/>
    <x v="0"/>
    <x v="3"/>
    <n v="5"/>
    <n v="625"/>
  </r>
  <r>
    <s v="348-19-2352"/>
    <n v="54"/>
    <s v="Cookie"/>
    <s v="Monster"/>
    <s v="Monster, Cookie"/>
    <s v="135 Sesamy Street"/>
    <s v=""/>
    <x v="7"/>
    <x v="4"/>
    <x v="27"/>
    <s v="cmonster@sstreet.org"/>
    <s v="(999) 512-3412"/>
    <s v="(999) 123-4004"/>
    <n v="0.87"/>
    <n v="400"/>
    <x v="7"/>
    <s v="6 /15/1962"/>
    <n v="6"/>
    <n v="15"/>
    <n v="1962"/>
    <s v="1 /3 /2005"/>
    <n v="55"/>
    <n v="43"/>
    <x v="24"/>
    <x v="2"/>
    <x v="0"/>
    <n v="23"/>
    <n v="1150"/>
  </r>
  <r>
    <s v="251-15-2323"/>
    <n v="15"/>
    <s v="Mark"/>
    <s v="Murphy"/>
    <s v="Murphy, Mark"/>
    <s v="951 Woodlawn Ave"/>
    <s v=""/>
    <x v="19"/>
    <x v="1"/>
    <x v="28"/>
    <s v="mark@mark.com"/>
    <s v="(404) 727-8998"/>
    <s v="(123) 409-3948"/>
    <n v="0.86"/>
    <n v="400"/>
    <x v="3"/>
    <s v="5 /1 /1979"/>
    <n v="5"/>
    <n v="1"/>
    <n v="1979"/>
    <s v="1 /13/2001"/>
    <n v="38"/>
    <n v="22"/>
    <x v="2"/>
    <x v="1"/>
    <x v="1"/>
    <n v="2"/>
    <n v="200"/>
  </r>
  <r>
    <s v="252-82-0304"/>
    <n v="49"/>
    <s v="Georgia"/>
    <s v="Peach"/>
    <s v="Peach, Georgia"/>
    <s v="51 Ivy Street"/>
    <s v="Suite 3200"/>
    <x v="6"/>
    <x v="1"/>
    <x v="29"/>
    <s v="gp@gporg.com"/>
    <s v="(404) 877-4600"/>
    <s v=""/>
    <n v="0.85"/>
    <n v="400"/>
    <x v="3"/>
    <s v="6 /17/1980"/>
    <n v="6"/>
    <n v="17"/>
    <n v="1980"/>
    <s v="12/26/2004"/>
    <n v="37"/>
    <n v="24"/>
    <x v="14"/>
    <x v="1"/>
    <x v="4"/>
    <n v="26"/>
    <n v="1950"/>
  </r>
  <r>
    <s v="934-67-8349"/>
    <n v="13"/>
    <s v="Peter"/>
    <s v="Pumpkin"/>
    <s v="Pumpkin, Peter"/>
    <s v="301 North Avenue"/>
    <s v=""/>
    <x v="20"/>
    <x v="6"/>
    <x v="30"/>
    <s v="peter@pumpkin.com"/>
    <s v="(616) 064-0341"/>
    <s v="(461) 238-9402"/>
    <n v="0.9"/>
    <n v="500"/>
    <x v="1"/>
    <s v="6 /15/1982"/>
    <n v="6"/>
    <n v="15"/>
    <n v="1982"/>
    <s v="1 /13/2001"/>
    <n v="35"/>
    <n v="19"/>
    <x v="2"/>
    <x v="0"/>
    <x v="1"/>
    <n v="12"/>
    <n v="1200"/>
  </r>
  <r>
    <s v="066-99-2837"/>
    <n v="25"/>
    <s v="Roger"/>
    <s v="Rabbit"/>
    <s v="Rabbit, Roger"/>
    <s v="789 Bunny Trail"/>
    <s v=""/>
    <x v="21"/>
    <x v="7"/>
    <x v="31"/>
    <s v="rrabbit@warner.org"/>
    <s v="(614) 834-8934"/>
    <s v="(614) 819-2348"/>
    <n v="0.95"/>
    <n v="750"/>
    <x v="3"/>
    <s v="9 /1 /1985"/>
    <n v="9"/>
    <n v="1"/>
    <n v="1985"/>
    <s v="9 /1 /2002"/>
    <n v="31"/>
    <n v="17"/>
    <x v="25"/>
    <x v="1"/>
    <x v="2"/>
    <n v="9"/>
    <n v="1350"/>
  </r>
  <r>
    <s v="433-03-9489"/>
    <n v="41"/>
    <s v="Donna"/>
    <s v="Reed"/>
    <s v="Reed, Donna"/>
    <s v="1389 Wonderful Way"/>
    <s v=""/>
    <x v="22"/>
    <x v="1"/>
    <x v="32"/>
    <s v="dreed@mgm.com"/>
    <s v="(723) 849-2899"/>
    <s v="(723) 849-3849"/>
    <n v="1.03"/>
    <n v="1000"/>
    <x v="3"/>
    <s v="5 /20/1943"/>
    <n v="5"/>
    <n v="20"/>
    <n v="1943"/>
    <s v="1 /17/2003"/>
    <n v="74"/>
    <n v="60"/>
    <x v="26"/>
    <x v="2"/>
    <x v="1"/>
    <n v="1"/>
    <n v="100"/>
  </r>
  <r>
    <s v="002-20-2022"/>
    <n v="47"/>
    <s v="Maxwell"/>
    <s v="Smart"/>
    <s v="Smart, Maxwell"/>
    <s v="1567 Secret Hideaway"/>
    <s v="Suite 30"/>
    <x v="6"/>
    <x v="1"/>
    <x v="33"/>
    <s v="getsmart@sm.com"/>
    <s v="(404) 321-1240"/>
    <s v="(404) 432-4004"/>
    <n v="0.55000000000000004"/>
    <n v="0"/>
    <x v="2"/>
    <s v="6 /15/1954"/>
    <n v="6"/>
    <n v="15"/>
    <n v="1954"/>
    <s v="12/26/2004"/>
    <n v="63"/>
    <n v="50"/>
    <x v="14"/>
    <x v="2"/>
    <x v="3"/>
    <n v="12"/>
    <n v="1500"/>
  </r>
  <r>
    <s v="999-99-9999"/>
    <n v="7"/>
    <s v="Jane"/>
    <s v="Smith"/>
    <s v="Smith, Jane"/>
    <s v="553 Peachtree Pitts"/>
    <s v="Apt 35"/>
    <x v="6"/>
    <x v="1"/>
    <x v="25"/>
    <s v="jane@smith.com"/>
    <s v="(404) 908-9004"/>
    <s v="(404) 321-8845"/>
    <n v="0.88"/>
    <n v="400"/>
    <x v="4"/>
    <s v="8 /20/1978"/>
    <n v="8"/>
    <n v="20"/>
    <n v="1978"/>
    <s v="1 /3 /2001"/>
    <n v="38"/>
    <n v="23"/>
    <x v="23"/>
    <x v="0"/>
    <x v="1"/>
    <n v="3"/>
    <n v="300"/>
  </r>
  <r>
    <s v="011-88-7899"/>
    <n v="24"/>
    <s v="Janis"/>
    <s v="Smith"/>
    <s v="Smith, Janis"/>
    <s v="60 5th Ave"/>
    <s v="Suite 61"/>
    <x v="2"/>
    <x v="2"/>
    <x v="2"/>
    <s v="jsmith@smith.com"/>
    <s v="(212) 239-4888"/>
    <s v="(212) 489-1234"/>
    <n v="0.78"/>
    <n v="100"/>
    <x v="6"/>
    <s v="1 /10/1980"/>
    <n v="1"/>
    <n v="10"/>
    <n v="1980"/>
    <s v="10/1 /2002"/>
    <n v="37"/>
    <n v="22"/>
    <x v="27"/>
    <x v="1"/>
    <x v="4"/>
    <n v="52"/>
    <n v="3900"/>
  </r>
  <r>
    <s v="789-23-4810"/>
    <n v="23"/>
    <s v="Luke"/>
    <s v="Smith"/>
    <s v="Smith, Luke"/>
    <s v="567 Wayland Drive"/>
    <s v="Apt 512"/>
    <x v="20"/>
    <x v="6"/>
    <x v="34"/>
    <s v="LSMITH@SMITH.COM"/>
    <s v="(234) 124-1249"/>
    <s v="(123) 444-7383"/>
    <n v="1.02"/>
    <n v="1000"/>
    <x v="3"/>
    <s v="6 /1 /1980"/>
    <n v="6"/>
    <n v="1"/>
    <n v="1980"/>
    <s v="8 /17/2002"/>
    <n v="37"/>
    <n v="22"/>
    <x v="28"/>
    <x v="0"/>
    <x v="3"/>
    <n v="9"/>
    <n v="1125"/>
  </r>
  <r>
    <s v="323-12-3487"/>
    <n v="2"/>
    <s v="Martha"/>
    <s v="Smith"/>
    <s v="Smith, Martha"/>
    <s v="90 Ivy Lane"/>
    <s v="Apt 1A"/>
    <x v="1"/>
    <x v="1"/>
    <x v="35"/>
    <s v="Martha@mar.com"/>
    <s v="(404) 888-9002"/>
    <s v="(404) 321-3829"/>
    <n v="0.7"/>
    <n v="50"/>
    <x v="6"/>
    <s v="1 /1 /1975"/>
    <n v="1"/>
    <n v="1"/>
    <n v="1975"/>
    <s v="1 /2 /2001"/>
    <n v="42"/>
    <n v="26"/>
    <x v="18"/>
    <x v="0"/>
    <x v="1"/>
    <n v="2"/>
    <n v="200"/>
  </r>
  <r>
    <s v="382-93-8472"/>
    <n v="12"/>
    <s v="Sally"/>
    <s v="Smith"/>
    <s v="Smith, Sally"/>
    <s v="398 Freedom Pkwy"/>
    <s v=""/>
    <x v="6"/>
    <x v="1"/>
    <x v="36"/>
    <s v="Sally@smith.com"/>
    <s v="(404) 982-9001"/>
    <s v="(770) 283-9412"/>
    <n v="1.01"/>
    <n v="1000"/>
    <x v="5"/>
    <s v="6 /25/1940"/>
    <n v="6"/>
    <n v="25"/>
    <n v="1940"/>
    <s v="1 /5 /2001"/>
    <n v="77"/>
    <n v="61"/>
    <x v="6"/>
    <x v="2"/>
    <x v="2"/>
    <n v="8"/>
    <n v="1200"/>
  </r>
  <r>
    <s v="072-34-0993"/>
    <n v="38"/>
    <s v="Bruce"/>
    <s v="Springstung"/>
    <s v="Springstung, Bruce"/>
    <s v="61 Ivy Road"/>
    <s v=""/>
    <x v="6"/>
    <x v="1"/>
    <x v="29"/>
    <s v="bspring@hrc.com"/>
    <s v="(404) 884-9283"/>
    <s v="(404) 993-8090"/>
    <n v="0.86"/>
    <n v="400"/>
    <x v="5"/>
    <s v="3 /17/1940"/>
    <n v="3"/>
    <n v="17"/>
    <n v="1940"/>
    <s v="1 /1 /2003"/>
    <n v="77"/>
    <n v="63"/>
    <x v="29"/>
    <x v="0"/>
    <x v="2"/>
    <n v="7"/>
    <n v="1050"/>
  </r>
  <r>
    <s v="847-38-3947"/>
    <n v="14"/>
    <s v="Sheila"/>
    <s v="Summers"/>
    <s v="Summers, Sheila"/>
    <s v="389 Pine Drive"/>
    <s v="Apt 3"/>
    <x v="19"/>
    <x v="1"/>
    <x v="28"/>
    <s v="sheila@summer.org"/>
    <s v="(770) 384-8293"/>
    <s v="(770) 348-2938"/>
    <n v="0.9"/>
    <n v="500"/>
    <x v="2"/>
    <s v="7 /24/1944"/>
    <n v="7"/>
    <n v="24"/>
    <n v="1944"/>
    <s v="2 /15/2001"/>
    <n v="72"/>
    <n v="57"/>
    <x v="30"/>
    <x v="0"/>
    <x v="0"/>
    <n v="6"/>
    <n v="300"/>
  </r>
  <r>
    <s v="885-75-9999"/>
    <n v="17"/>
    <s v="Amy"/>
    <s v="Williams"/>
    <s v="Williams, Amy"/>
    <s v="1080 Youth Ave"/>
    <s v=""/>
    <x v="23"/>
    <x v="7"/>
    <x v="37"/>
    <s v="hi@mail.com"/>
    <s v="(614) 775-3004"/>
    <s v="(614) 525-6246"/>
    <n v="0.98"/>
    <n v="750"/>
    <x v="1"/>
    <s v="8 /31/1955"/>
    <n v="8"/>
    <n v="31"/>
    <n v="1955"/>
    <s v="8 /1 /2002"/>
    <n v="61"/>
    <n v="47"/>
    <x v="31"/>
    <x v="2"/>
    <x v="3"/>
    <n v="23"/>
    <n v="28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600-000000000000}" name="Dept Analysis" cacheId="0" dataOnRows="1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chartFormat="1" rowHeaderCaption="Department" colHeaderCaption="State">
  <location ref="AC4:AL49" firstHeaderRow="1" firstDataRow="2" firstDataCol="1"/>
  <pivotFields count="28">
    <pivotField subtotalTop="0" showAll="0"/>
    <pivotField subtotalTop="0" showAll="0"/>
    <pivotField subtotalTop="0" showAll="0"/>
    <pivotField dataField="1" subtotalTop="0" showAll="0"/>
    <pivotField subtotalTop="0" showAll="0"/>
    <pivotField subtotalTop="0" showAll="0"/>
    <pivotField subtotalTop="0" showAll="0"/>
    <pivotField subtotalTop="0" showAll="0">
      <items count="26">
        <item x="4"/>
        <item x="6"/>
        <item x="7"/>
        <item x="14"/>
        <item x="22"/>
        <item x="3"/>
        <item x="10"/>
        <item x="13"/>
        <item x="21"/>
        <item x="1"/>
        <item x="23"/>
        <item x="19"/>
        <item x="5"/>
        <item x="0"/>
        <item x="8"/>
        <item x="18"/>
        <item x="20"/>
        <item m="1" x="24"/>
        <item x="2"/>
        <item x="12"/>
        <item x="15"/>
        <item x="9"/>
        <item x="17"/>
        <item x="11"/>
        <item x="16"/>
        <item t="default"/>
      </items>
    </pivotField>
    <pivotField axis="axisCol" subtotalTop="0" showAll="0">
      <items count="9">
        <item x="3"/>
        <item x="0"/>
        <item x="1"/>
        <item x="4"/>
        <item x="2"/>
        <item x="7"/>
        <item x="5"/>
        <item x="6"/>
        <item t="default"/>
      </items>
    </pivotField>
    <pivotField subtotalTop="0" showAll="0">
      <items count="39">
        <item x="8"/>
        <item x="2"/>
        <item x="21"/>
        <item x="13"/>
        <item x="10"/>
        <item x="26"/>
        <item x="24"/>
        <item x="11"/>
        <item x="22"/>
        <item x="6"/>
        <item x="30"/>
        <item x="12"/>
        <item x="34"/>
        <item x="0"/>
        <item x="18"/>
        <item x="17"/>
        <item x="5"/>
        <item x="19"/>
        <item x="3"/>
        <item x="16"/>
        <item x="23"/>
        <item x="20"/>
        <item x="28"/>
        <item x="35"/>
        <item x="25"/>
        <item x="29"/>
        <item x="15"/>
        <item x="36"/>
        <item x="7"/>
        <item x="33"/>
        <item x="1"/>
        <item x="32"/>
        <item x="4"/>
        <item x="14"/>
        <item x="9"/>
        <item x="37"/>
        <item x="31"/>
        <item x="27"/>
        <item t="default"/>
      </items>
    </pivotField>
    <pivotField subtotalTop="0" showAll="0"/>
    <pivotField subtotalTop="0" showAll="0"/>
    <pivotField subtotalTop="0" showAll="0"/>
    <pivotField dataField="1" numFmtId="9" subtotalTop="0" showAll="0"/>
    <pivotField dataField="1" numFmtId="8" subtotalTop="0" showAll="0"/>
    <pivotField axis="axisRow" subtotalTop="0" showAll="0" sortType="ascending">
      <items count="9">
        <item x="6"/>
        <item x="3"/>
        <item x="0"/>
        <item x="5"/>
        <item x="4"/>
        <item x="1"/>
        <item x="7"/>
        <item x="2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dataField="1" numFmtId="1" subtotalTop="0" showAll="0"/>
    <pivotField numFmtId="1" subtotalTop="0" showAll="0"/>
    <pivotField numFmtId="2" subtotalTop="0" showAll="0"/>
    <pivotField subtotalTop="0" showAll="0"/>
    <pivotField subtotalTop="0" showAll="0"/>
    <pivotField showAll="0"/>
    <pivotField numFmtId="165" showAll="0"/>
  </pivotFields>
  <rowFields count="2">
    <field x="15"/>
    <field x="-2"/>
  </rowFields>
  <rowItems count="44">
    <i>
      <x/>
    </i>
    <i r="1">
      <x/>
    </i>
    <i r="1" i="1">
      <x v="1"/>
    </i>
    <i r="1" i="2">
      <x v="2"/>
    </i>
    <i r="1" i="3">
      <x v="3"/>
    </i>
    <i>
      <x v="1"/>
    </i>
    <i r="1">
      <x/>
    </i>
    <i r="1" i="1">
      <x v="1"/>
    </i>
    <i r="1" i="2">
      <x v="2"/>
    </i>
    <i r="1" i="3">
      <x v="3"/>
    </i>
    <i>
      <x v="2"/>
    </i>
    <i r="1">
      <x/>
    </i>
    <i r="1" i="1">
      <x v="1"/>
    </i>
    <i r="1" i="2">
      <x v="2"/>
    </i>
    <i r="1" i="3">
      <x v="3"/>
    </i>
    <i>
      <x v="3"/>
    </i>
    <i r="1">
      <x/>
    </i>
    <i r="1" i="1">
      <x v="1"/>
    </i>
    <i r="1" i="2">
      <x v="2"/>
    </i>
    <i r="1" i="3">
      <x v="3"/>
    </i>
    <i>
      <x v="4"/>
    </i>
    <i r="1">
      <x/>
    </i>
    <i r="1" i="1">
      <x v="1"/>
    </i>
    <i r="1" i="2">
      <x v="2"/>
    </i>
    <i r="1" i="3">
      <x v="3"/>
    </i>
    <i>
      <x v="5"/>
    </i>
    <i r="1">
      <x/>
    </i>
    <i r="1" i="1">
      <x v="1"/>
    </i>
    <i r="1" i="2">
      <x v="2"/>
    </i>
    <i r="1" i="3">
      <x v="3"/>
    </i>
    <i>
      <x v="6"/>
    </i>
    <i r="1">
      <x/>
    </i>
    <i r="1" i="1">
      <x v="1"/>
    </i>
    <i r="1" i="2">
      <x v="2"/>
    </i>
    <i r="1" i="3">
      <x v="3"/>
    </i>
    <i>
      <x v="7"/>
    </i>
    <i r="1">
      <x/>
    </i>
    <i r="1" i="1">
      <x v="1"/>
    </i>
    <i r="1" i="2">
      <x v="2"/>
    </i>
    <i r="1" i="3">
      <x v="3"/>
    </i>
    <i t="grand">
      <x/>
    </i>
    <i t="grand" i="1">
      <x/>
    </i>
    <i t="grand" i="2">
      <x/>
    </i>
    <i t="grand" i="3">
      <x/>
    </i>
  </rowItems>
  <colFields count="1">
    <field x="8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4">
    <dataField name="# of People" fld="3" subtotal="count" baseField="0" baseItem="0"/>
    <dataField name="Average of Age" fld="21" subtotal="average" baseField="15" baseItem="0" numFmtId="1"/>
    <dataField name="Total Bonus" fld="14" baseField="15" baseItem="2" numFmtId="166"/>
    <dataField name="% Average" fld="13" subtotal="average" baseField="15" baseItem="3" numFmtId="9"/>
  </dataFields>
  <formats count="16">
    <format dxfId="15">
      <pivotArea dataOnly="0" labelOnly="1" fieldPosition="0">
        <references count="2">
          <reference field="4294967294" count="1" selected="0">
            <x v="0"/>
          </reference>
          <reference field="8" count="1" defaultSubtotal="1">
            <x v="7"/>
          </reference>
        </references>
      </pivotArea>
    </format>
    <format dxfId="14">
      <pivotArea dataOnly="0" labelOnly="1" fieldPosition="0">
        <references count="2">
          <reference field="4294967294" count="1" selected="0">
            <x v="1"/>
          </reference>
          <reference field="8" count="0" defaultSubtotal="1"/>
        </references>
      </pivotArea>
    </format>
    <format dxfId="13">
      <pivotArea dataOnly="0" labelOnly="1" fieldPosition="0">
        <references count="2">
          <reference field="4294967294" count="1" selected="0">
            <x v="2"/>
          </reference>
          <reference field="8" count="0" defaultSubtotal="1"/>
        </references>
      </pivotArea>
    </format>
    <format dxfId="12">
      <pivotArea dataOnly="0" labelOnly="1" fieldPosition="0">
        <references count="2">
          <reference field="4294967294" count="1" selected="0">
            <x v="3"/>
          </reference>
          <reference field="8" count="0" defaultSubtotal="1"/>
        </references>
      </pivotArea>
    </format>
    <format dxfId="11">
      <pivotArea dataOnly="0" labelOnly="1" fieldPosition="0">
        <references count="2">
          <reference field="4294967294" count="1" selected="0">
            <x v="0"/>
          </reference>
          <reference field="8" count="0" defaultSubtotal="1"/>
        </references>
      </pivotArea>
    </format>
    <format dxfId="10">
      <pivotArea dataOnly="0" labelOnly="1" fieldPosition="0">
        <references count="2">
          <reference field="4294967294" count="1" selected="0">
            <x v="1"/>
          </reference>
          <reference field="8" count="1" defaultSubtotal="1">
            <x v="7"/>
          </reference>
        </references>
      </pivotArea>
    </format>
    <format dxfId="9">
      <pivotArea dataOnly="0" labelOnly="1" fieldPosition="0">
        <references count="2">
          <reference field="4294967294" count="1" selected="0">
            <x v="2"/>
          </reference>
          <reference field="8" count="0" defaultSubtotal="1"/>
        </references>
      </pivotArea>
    </format>
    <format dxfId="8">
      <pivotArea dataOnly="0" labelOnly="1" fieldPosition="0">
        <references count="2">
          <reference field="4294967294" count="1" selected="0">
            <x v="3"/>
          </reference>
          <reference field="8" count="0" defaultSubtotal="1"/>
        </references>
      </pivotArea>
    </format>
    <format dxfId="7">
      <pivotArea dataOnly="0" labelOnly="1" fieldPosition="0">
        <references count="2">
          <reference field="4294967294" count="1" selected="0">
            <x v="0"/>
          </reference>
          <reference field="8" count="0" defaultSubtotal="1"/>
        </references>
      </pivotArea>
    </format>
    <format dxfId="6">
      <pivotArea dataOnly="0" labelOnly="1" fieldPosition="0">
        <references count="2">
          <reference field="4294967294" count="1" selected="0">
            <x v="1"/>
          </reference>
          <reference field="8" count="0" defaultSubtotal="1"/>
        </references>
      </pivotArea>
    </format>
    <format dxfId="5">
      <pivotArea dataOnly="0" labelOnly="1" fieldPosition="0">
        <references count="2">
          <reference field="4294967294" count="1" selected="0">
            <x v="2"/>
          </reference>
          <reference field="8" count="1" defaultSubtotal="1">
            <x v="7"/>
          </reference>
        </references>
      </pivotArea>
    </format>
    <format dxfId="4">
      <pivotArea dataOnly="0" labelOnly="1" fieldPosition="0">
        <references count="2">
          <reference field="4294967294" count="1" selected="0">
            <x v="3"/>
          </reference>
          <reference field="8" count="0" defaultSubtotal="1"/>
        </references>
      </pivotArea>
    </format>
    <format dxfId="3">
      <pivotArea dataOnly="0" labelOnly="1" fieldPosition="0">
        <references count="2">
          <reference field="4294967294" count="1" selected="0">
            <x v="0"/>
          </reference>
          <reference field="8" count="0" defaultSubtotal="1"/>
        </references>
      </pivotArea>
    </format>
    <format dxfId="2">
      <pivotArea dataOnly="0" labelOnly="1" fieldPosition="0">
        <references count="2">
          <reference field="4294967294" count="1" selected="0">
            <x v="1"/>
          </reference>
          <reference field="8" count="0" defaultSubtotal="1"/>
        </references>
      </pivotArea>
    </format>
    <format dxfId="1">
      <pivotArea dataOnly="0" labelOnly="1" fieldPosition="0">
        <references count="2">
          <reference field="4294967294" count="1" selected="0">
            <x v="2"/>
          </reference>
          <reference field="8" count="0" defaultSubtotal="1"/>
        </references>
      </pivotArea>
    </format>
    <format dxfId="0">
      <pivotArea dataOnly="0" labelOnly="1" fieldPosition="0">
        <references count="2">
          <reference field="4294967294" count="1" selected="0">
            <x v="3"/>
          </reference>
          <reference field="8" count="1" defaultSubtotal="1">
            <x v="7"/>
          </reference>
        </references>
      </pivotArea>
    </format>
  </formats>
  <pivotTableStyleInfo name="PivotStyleMedium1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100000" t="-60000" r="100000" b="20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parker@spman.net" TargetMode="External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Pparker@spman.net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Pparker@spman.net" TargetMode="External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4">
    <tabColor indexed="21"/>
  </sheetPr>
  <dimension ref="A1:LI49"/>
  <sheetViews>
    <sheetView zoomScaleNormal="196" zoomScaleSheetLayoutView="200" workbookViewId="0">
      <selection activeCell="C9" sqref="C9"/>
    </sheetView>
  </sheetViews>
  <sheetFormatPr defaultRowHeight="12.75" x14ac:dyDescent="0.2"/>
  <cols>
    <col min="1" max="1" width="11.85546875" style="19" customWidth="1"/>
    <col min="2" max="2" width="8.140625" style="18" customWidth="1"/>
    <col min="3" max="4" width="14" style="18" customWidth="1"/>
    <col min="5" max="5" width="22.140625" style="18" bestFit="1" customWidth="1"/>
    <col min="6" max="9" width="14" style="18" customWidth="1"/>
    <col min="10" max="10" width="29.85546875" style="18" bestFit="1" customWidth="1"/>
    <col min="11" max="13" width="14" style="18" customWidth="1"/>
    <col min="14" max="15" width="14" style="20" customWidth="1"/>
    <col min="16" max="16" width="10.7109375" style="18" bestFit="1" customWidth="1"/>
    <col min="17" max="19" width="10.7109375" style="18" customWidth="1"/>
    <col min="20" max="20" width="10.5703125" style="20" bestFit="1" customWidth="1"/>
    <col min="21" max="24" width="9.140625" style="18"/>
    <col min="25" max="25" width="11.7109375" style="18" customWidth="1"/>
    <col min="26" max="26" width="10.42578125" style="18" customWidth="1"/>
    <col min="27" max="27" width="11.7109375" style="18" customWidth="1"/>
    <col min="28" max="28" width="15.28515625" style="18" customWidth="1"/>
    <col min="29" max="29" width="20.42578125" style="18" customWidth="1"/>
    <col min="30" max="30" width="8" style="18" customWidth="1"/>
    <col min="31" max="31" width="6.5703125" style="18" customWidth="1"/>
    <col min="32" max="32" width="7.5703125" style="18" customWidth="1"/>
    <col min="33" max="33" width="5" style="18" customWidth="1"/>
    <col min="34" max="37" width="6.5703125" style="18" customWidth="1"/>
    <col min="38" max="38" width="11.7109375" style="18" customWidth="1"/>
    <col min="39" max="41" width="8.85546875" style="18" customWidth="1"/>
    <col min="42" max="42" width="8.85546875" style="18" bestFit="1" customWidth="1"/>
    <col min="43" max="43" width="10.5703125" style="18" customWidth="1"/>
    <col min="44" max="45" width="8.85546875" style="18" customWidth="1"/>
    <col min="46" max="47" width="8.85546875" style="18" bestFit="1" customWidth="1"/>
    <col min="48" max="48" width="10.5703125" style="18" bestFit="1" customWidth="1"/>
    <col min="49" max="49" width="8.85546875" style="18" customWidth="1"/>
    <col min="50" max="50" width="10.5703125" style="18" bestFit="1" customWidth="1"/>
    <col min="51" max="51" width="10.5703125" style="18" customWidth="1"/>
    <col min="52" max="58" width="8.85546875" style="18" customWidth="1"/>
    <col min="59" max="59" width="8.42578125" style="18" customWidth="1"/>
    <col min="60" max="60" width="8.85546875" style="18" customWidth="1"/>
    <col min="61" max="62" width="10.5703125" style="18" bestFit="1" customWidth="1"/>
    <col min="63" max="63" width="10.5703125" style="18" customWidth="1"/>
    <col min="64" max="64" width="8.85546875" style="18" bestFit="1" customWidth="1"/>
    <col min="65" max="65" width="10.5703125" style="18" customWidth="1"/>
    <col min="66" max="66" width="10.5703125" style="18" bestFit="1" customWidth="1"/>
    <col min="67" max="67" width="8.5703125" style="18" customWidth="1"/>
    <col min="68" max="70" width="8.85546875" style="18" customWidth="1"/>
    <col min="71" max="71" width="10.5703125" style="18" customWidth="1"/>
    <col min="72" max="72" width="8.85546875" style="18" bestFit="1" customWidth="1"/>
    <col min="73" max="73" width="8.7109375" style="18" customWidth="1"/>
    <col min="74" max="74" width="10.5703125" style="18" bestFit="1" customWidth="1"/>
    <col min="75" max="75" width="8.85546875" style="18" customWidth="1"/>
    <col min="76" max="76" width="8.5703125" style="18" bestFit="1" customWidth="1"/>
    <col min="77" max="77" width="11.7109375" style="18" customWidth="1"/>
    <col min="78" max="80" width="10.5703125" style="18" bestFit="1" customWidth="1"/>
    <col min="81" max="81" width="8.85546875" style="18" bestFit="1" customWidth="1"/>
    <col min="82" max="82" width="10.5703125" style="18" bestFit="1" customWidth="1"/>
    <col min="83" max="83" width="19" style="18" bestFit="1" customWidth="1"/>
    <col min="84" max="84" width="10.5703125" style="18" bestFit="1" customWidth="1"/>
    <col min="85" max="85" width="13.42578125" style="18" bestFit="1" customWidth="1"/>
    <col min="86" max="86" width="8.5703125" style="18" bestFit="1" customWidth="1"/>
    <col min="87" max="87" width="12" style="18" bestFit="1" customWidth="1"/>
    <col min="88" max="88" width="15.28515625" style="18" bestFit="1" customWidth="1"/>
    <col min="89" max="89" width="8.85546875" style="18" bestFit="1" customWidth="1"/>
    <col min="90" max="90" width="12" style="18" bestFit="1" customWidth="1"/>
    <col min="91" max="91" width="8.85546875" style="18" bestFit="1" customWidth="1"/>
    <col min="92" max="92" width="11.7109375" style="18" bestFit="1" customWidth="1"/>
    <col min="93" max="93" width="15" style="18" bestFit="1" customWidth="1"/>
    <col min="94" max="94" width="8.85546875" style="18" bestFit="1" customWidth="1"/>
    <col min="95" max="95" width="11" style="18" bestFit="1" customWidth="1"/>
    <col min="96" max="96" width="8.7109375" style="18" bestFit="1" customWidth="1"/>
    <col min="97" max="97" width="11.28515625" style="18" bestFit="1" customWidth="1"/>
    <col min="98" max="98" width="8.85546875" style="18" bestFit="1" customWidth="1"/>
    <col min="99" max="99" width="14.5703125" style="18" bestFit="1" customWidth="1"/>
    <col min="100" max="100" width="8.5703125" style="18" bestFit="1" customWidth="1"/>
    <col min="101" max="102" width="11.7109375" style="18" bestFit="1" customWidth="1"/>
    <col min="103" max="103" width="10.85546875" style="18" bestFit="1" customWidth="1"/>
    <col min="104" max="104" width="14.140625" style="18" bestFit="1" customWidth="1"/>
    <col min="105" max="105" width="8.85546875" style="18" bestFit="1" customWidth="1"/>
    <col min="106" max="106" width="12.5703125" style="18" bestFit="1" customWidth="1"/>
    <col min="107" max="107" width="15.85546875" style="18" bestFit="1" customWidth="1"/>
    <col min="108" max="108" width="10.85546875" style="18" bestFit="1" customWidth="1"/>
    <col min="109" max="109" width="14.140625" style="18" bestFit="1" customWidth="1"/>
    <col min="110" max="110" width="8.7109375" style="18" bestFit="1" customWidth="1"/>
    <col min="111" max="111" width="12.5703125" style="18" bestFit="1" customWidth="1"/>
    <col min="112" max="112" width="15.85546875" style="18" bestFit="1" customWidth="1"/>
    <col min="113" max="113" width="10.85546875" style="18" bestFit="1" customWidth="1"/>
    <col min="114" max="114" width="14.140625" style="18" bestFit="1" customWidth="1"/>
    <col min="115" max="115" width="8.5703125" style="18" bestFit="1" customWidth="1"/>
    <col min="116" max="116" width="11.7109375" style="18" bestFit="1" customWidth="1"/>
    <col min="117" max="117" width="12.5703125" style="18" bestFit="1" customWidth="1"/>
    <col min="118" max="118" width="15.85546875" style="18" bestFit="1" customWidth="1"/>
    <col min="119" max="120" width="12.5703125" style="18" bestFit="1" customWidth="1"/>
    <col min="121" max="121" width="15.85546875" style="18" bestFit="1" customWidth="1"/>
    <col min="122" max="122" width="10.85546875" style="18" bestFit="1" customWidth="1"/>
    <col min="123" max="123" width="13.28515625" style="18" bestFit="1" customWidth="1"/>
    <col min="124" max="124" width="14.140625" style="18" bestFit="1" customWidth="1"/>
    <col min="125" max="125" width="15.140625" style="18" bestFit="1" customWidth="1"/>
    <col min="126" max="126" width="18.42578125" style="18" bestFit="1" customWidth="1"/>
    <col min="127" max="127" width="14.140625" style="18" bestFit="1" customWidth="1"/>
    <col min="128" max="128" width="12.28515625" style="18" bestFit="1" customWidth="1"/>
    <col min="129" max="129" width="15.5703125" style="18" bestFit="1" customWidth="1"/>
    <col min="130" max="130" width="14.140625" style="18" bestFit="1" customWidth="1"/>
    <col min="131" max="131" width="10.85546875" style="18" bestFit="1" customWidth="1"/>
    <col min="132" max="132" width="12.5703125" style="18" bestFit="1" customWidth="1"/>
    <col min="133" max="133" width="14.140625" style="18" bestFit="1" customWidth="1"/>
    <col min="134" max="134" width="12.5703125" style="18" bestFit="1" customWidth="1"/>
    <col min="135" max="135" width="14.7109375" style="18" bestFit="1" customWidth="1"/>
    <col min="136" max="136" width="15.85546875" style="18" bestFit="1" customWidth="1"/>
    <col min="137" max="137" width="10.85546875" style="18" bestFit="1" customWidth="1"/>
    <col min="138" max="138" width="12" style="18" bestFit="1" customWidth="1"/>
    <col min="139" max="139" width="14.140625" style="18" bestFit="1" customWidth="1"/>
    <col min="140" max="140" width="12" style="18" bestFit="1" customWidth="1"/>
    <col min="141" max="141" width="15.28515625" style="18" bestFit="1" customWidth="1"/>
    <col min="142" max="142" width="14.140625" style="18" bestFit="1" customWidth="1"/>
    <col min="143" max="143" width="13.85546875" style="18" bestFit="1" customWidth="1"/>
    <col min="144" max="144" width="17.28515625" style="18" bestFit="1" customWidth="1"/>
    <col min="145" max="145" width="14.140625" style="18" bestFit="1" customWidth="1"/>
    <col min="146" max="146" width="11.7109375" style="18" bestFit="1" customWidth="1"/>
    <col min="147" max="147" width="24.42578125" style="18" bestFit="1" customWidth="1"/>
    <col min="148" max="148" width="21" style="18" bestFit="1" customWidth="1"/>
    <col min="149" max="149" width="19.85546875" style="18" bestFit="1" customWidth="1"/>
    <col min="150" max="150" width="11.28515625" style="18" bestFit="1" customWidth="1"/>
    <col min="151" max="151" width="15.140625" style="18" bestFit="1" customWidth="1"/>
    <col min="152" max="152" width="11.7109375" style="18" bestFit="1" customWidth="1"/>
    <col min="153" max="153" width="10.5703125" style="18" bestFit="1" customWidth="1"/>
    <col min="154" max="154" width="11.28515625" style="18" bestFit="1" customWidth="1"/>
    <col min="155" max="155" width="15.140625" style="18" bestFit="1" customWidth="1"/>
    <col min="156" max="156" width="11.7109375" style="18" bestFit="1" customWidth="1"/>
    <col min="157" max="157" width="10.5703125" style="18" bestFit="1" customWidth="1"/>
    <col min="158" max="158" width="11.28515625" style="18" customWidth="1"/>
    <col min="159" max="159" width="15.140625" style="18" customWidth="1"/>
    <col min="160" max="160" width="11.7109375" style="18" customWidth="1"/>
    <col min="161" max="161" width="10.5703125" style="18" customWidth="1"/>
    <col min="162" max="162" width="19.140625" style="18" bestFit="1" customWidth="1"/>
    <col min="163" max="163" width="23" style="18" bestFit="1" customWidth="1"/>
    <col min="164" max="164" width="19.5703125" style="18" bestFit="1" customWidth="1"/>
    <col min="165" max="165" width="18.42578125" style="18" bestFit="1" customWidth="1"/>
    <col min="166" max="166" width="11.28515625" style="18" bestFit="1" customWidth="1"/>
    <col min="167" max="167" width="15.140625" style="18" bestFit="1" customWidth="1"/>
    <col min="168" max="168" width="11.7109375" style="18" bestFit="1" customWidth="1"/>
    <col min="169" max="169" width="10.5703125" style="18" bestFit="1" customWidth="1"/>
    <col min="170" max="170" width="18" style="18" bestFit="1" customWidth="1"/>
    <col min="171" max="171" width="21.85546875" style="18" bestFit="1" customWidth="1"/>
    <col min="172" max="172" width="18.42578125" style="18" bestFit="1" customWidth="1"/>
    <col min="173" max="173" width="17.28515625" style="18" bestFit="1" customWidth="1"/>
    <col min="174" max="174" width="11.28515625" style="18" bestFit="1" customWidth="1"/>
    <col min="175" max="175" width="15.140625" style="18" bestFit="1" customWidth="1"/>
    <col min="176" max="176" width="11.7109375" style="18" bestFit="1" customWidth="1"/>
    <col min="177" max="177" width="10.5703125" style="18" bestFit="1" customWidth="1"/>
    <col min="178" max="178" width="15.5703125" style="18" bestFit="1" customWidth="1"/>
    <col min="179" max="179" width="19.42578125" style="18" bestFit="1" customWidth="1"/>
    <col min="180" max="180" width="16" style="18" bestFit="1" customWidth="1"/>
    <col min="181" max="181" width="14.85546875" style="18" bestFit="1" customWidth="1"/>
    <col min="182" max="182" width="12.140625" style="18" bestFit="1" customWidth="1"/>
    <col min="183" max="183" width="15.140625" style="18" bestFit="1" customWidth="1"/>
    <col min="184" max="184" width="11.7109375" style="18" bestFit="1" customWidth="1"/>
    <col min="185" max="185" width="10.5703125" style="18" bestFit="1" customWidth="1"/>
    <col min="186" max="186" width="21.42578125" style="18" bestFit="1" customWidth="1"/>
    <col min="187" max="187" width="25.140625" style="18" bestFit="1" customWidth="1"/>
    <col min="188" max="188" width="21.85546875" style="18" bestFit="1" customWidth="1"/>
    <col min="189" max="189" width="20.5703125" style="18" bestFit="1" customWidth="1"/>
    <col min="190" max="190" width="11.28515625" style="18" bestFit="1" customWidth="1"/>
    <col min="191" max="191" width="15.140625" style="18" bestFit="1" customWidth="1"/>
    <col min="192" max="192" width="11.7109375" style="18" bestFit="1" customWidth="1"/>
    <col min="193" max="193" width="10.5703125" style="18" bestFit="1" customWidth="1"/>
    <col min="194" max="194" width="19.140625" style="18" bestFit="1" customWidth="1"/>
    <col min="195" max="195" width="23" style="18" bestFit="1" customWidth="1"/>
    <col min="196" max="196" width="19.5703125" style="18" bestFit="1" customWidth="1"/>
    <col min="197" max="197" width="18.42578125" style="18" bestFit="1" customWidth="1"/>
    <col min="198" max="198" width="14.7109375" style="18" bestFit="1" customWidth="1"/>
    <col min="199" max="199" width="18.5703125" style="18" bestFit="1" customWidth="1"/>
    <col min="200" max="200" width="15.140625" style="18" bestFit="1" customWidth="1"/>
    <col min="201" max="201" width="14" style="18" bestFit="1" customWidth="1"/>
    <col min="202" max="202" width="13.85546875" style="18" bestFit="1" customWidth="1"/>
    <col min="203" max="203" width="15.140625" style="18" bestFit="1" customWidth="1"/>
    <col min="204" max="204" width="11.7109375" style="18" bestFit="1" customWidth="1"/>
    <col min="205" max="205" width="10.5703125" style="18" bestFit="1" customWidth="1"/>
    <col min="206" max="206" width="11.28515625" style="18" bestFit="1" customWidth="1"/>
    <col min="207" max="207" width="15.140625" style="18" bestFit="1" customWidth="1"/>
    <col min="208" max="208" width="11.7109375" style="18" bestFit="1" customWidth="1"/>
    <col min="209" max="209" width="10.5703125" style="18" bestFit="1" customWidth="1"/>
    <col min="210" max="210" width="23.140625" style="18" bestFit="1" customWidth="1"/>
    <col min="211" max="211" width="27" style="18" bestFit="1" customWidth="1"/>
    <col min="212" max="212" width="23.5703125" style="18" bestFit="1" customWidth="1"/>
    <col min="213" max="213" width="22.42578125" style="18" bestFit="1" customWidth="1"/>
    <col min="214" max="214" width="14.28515625" style="18" bestFit="1" customWidth="1"/>
    <col min="215" max="215" width="18.140625" style="18" bestFit="1" customWidth="1"/>
    <col min="216" max="216" width="14.7109375" style="18" bestFit="1" customWidth="1"/>
    <col min="217" max="217" width="13.5703125" style="18" bestFit="1" customWidth="1"/>
    <col min="218" max="218" width="15.7109375" style="18" bestFit="1" customWidth="1"/>
    <col min="219" max="219" width="15.140625" style="18" bestFit="1" customWidth="1"/>
    <col min="220" max="220" width="11.7109375" style="18" bestFit="1" customWidth="1"/>
    <col min="221" max="221" width="10.5703125" style="18" bestFit="1" customWidth="1"/>
    <col min="222" max="222" width="11.28515625" style="18" bestFit="1" customWidth="1"/>
    <col min="223" max="223" width="15.140625" style="18" bestFit="1" customWidth="1"/>
    <col min="224" max="224" width="11.7109375" style="18" bestFit="1" customWidth="1"/>
    <col min="225" max="225" width="10.5703125" style="18" bestFit="1" customWidth="1"/>
    <col min="226" max="226" width="11.28515625" style="18" bestFit="1" customWidth="1"/>
    <col min="227" max="227" width="15.140625" style="18" bestFit="1" customWidth="1"/>
    <col min="228" max="228" width="11.7109375" style="18" bestFit="1" customWidth="1"/>
    <col min="229" max="229" width="10.5703125" style="18" bestFit="1" customWidth="1"/>
    <col min="230" max="230" width="11.28515625" style="18" bestFit="1" customWidth="1"/>
    <col min="231" max="231" width="15.140625" style="18" bestFit="1" customWidth="1"/>
    <col min="232" max="232" width="11.7109375" style="18" bestFit="1" customWidth="1"/>
    <col min="233" max="233" width="10.5703125" style="18" bestFit="1" customWidth="1"/>
    <col min="234" max="234" width="11.28515625" style="18" bestFit="1" customWidth="1"/>
    <col min="235" max="235" width="15.140625" style="18" bestFit="1" customWidth="1"/>
    <col min="236" max="236" width="11.7109375" style="18" bestFit="1" customWidth="1"/>
    <col min="237" max="237" width="10.5703125" style="18" bestFit="1" customWidth="1"/>
    <col min="238" max="238" width="11.28515625" style="18" bestFit="1" customWidth="1"/>
    <col min="239" max="239" width="15.140625" style="18" bestFit="1" customWidth="1"/>
    <col min="240" max="240" width="11.7109375" style="18" bestFit="1" customWidth="1"/>
    <col min="241" max="241" width="10.5703125" style="18" bestFit="1" customWidth="1"/>
    <col min="242" max="242" width="24.85546875" style="18" bestFit="1" customWidth="1"/>
    <col min="243" max="243" width="28.7109375" style="18" bestFit="1" customWidth="1"/>
    <col min="244" max="244" width="25.28515625" style="18" bestFit="1" customWidth="1"/>
    <col min="245" max="245" width="24.140625" style="18" bestFit="1" customWidth="1"/>
    <col min="246" max="246" width="11.28515625" style="18" bestFit="1" customWidth="1"/>
    <col min="247" max="247" width="15.140625" style="18" bestFit="1" customWidth="1"/>
    <col min="248" max="248" width="11.7109375" style="18" bestFit="1" customWidth="1"/>
    <col min="249" max="249" width="10.5703125" style="18" bestFit="1" customWidth="1"/>
    <col min="250" max="250" width="19.28515625" style="18" bestFit="1" customWidth="1"/>
    <col min="251" max="251" width="23.140625" style="18" bestFit="1" customWidth="1"/>
    <col min="252" max="252" width="19.7109375" style="18" bestFit="1" customWidth="1"/>
    <col min="253" max="253" width="18.5703125" style="18" bestFit="1" customWidth="1"/>
    <col min="254" max="254" width="14.42578125" style="18" bestFit="1" customWidth="1"/>
    <col min="255" max="255" width="18.28515625" style="18" bestFit="1" customWidth="1"/>
    <col min="256" max="256" width="14.85546875" style="18" bestFit="1" customWidth="1"/>
    <col min="257" max="257" width="13.7109375" style="18" bestFit="1" customWidth="1"/>
    <col min="258" max="258" width="12" style="18" bestFit="1" customWidth="1"/>
    <col min="259" max="259" width="15.140625" style="18" bestFit="1" customWidth="1"/>
    <col min="260" max="260" width="11.7109375" style="18" bestFit="1" customWidth="1"/>
    <col min="261" max="261" width="10.5703125" style="18" bestFit="1" customWidth="1"/>
    <col min="262" max="262" width="21.140625" style="18" bestFit="1" customWidth="1"/>
    <col min="263" max="263" width="25" style="18" bestFit="1" customWidth="1"/>
    <col min="264" max="264" width="21.7109375" style="18" bestFit="1" customWidth="1"/>
    <col min="265" max="265" width="20.42578125" style="18" bestFit="1" customWidth="1"/>
    <col min="266" max="266" width="11.28515625" style="18" bestFit="1" customWidth="1"/>
    <col min="267" max="267" width="15.140625" style="18" bestFit="1" customWidth="1"/>
    <col min="268" max="268" width="11.7109375" style="18" bestFit="1" customWidth="1"/>
    <col min="269" max="269" width="10.5703125" style="18" bestFit="1" customWidth="1"/>
    <col min="270" max="270" width="18" style="18" bestFit="1" customWidth="1"/>
    <col min="271" max="271" width="21.85546875" style="18" bestFit="1" customWidth="1"/>
    <col min="272" max="272" width="18.42578125" style="18" bestFit="1" customWidth="1"/>
    <col min="273" max="273" width="17.28515625" style="18" bestFit="1" customWidth="1"/>
    <col min="274" max="274" width="14.7109375" style="18" bestFit="1" customWidth="1"/>
    <col min="275" max="275" width="18.5703125" style="18" bestFit="1" customWidth="1"/>
    <col min="276" max="276" width="15.140625" style="18" bestFit="1" customWidth="1"/>
    <col min="277" max="277" width="14" style="18" bestFit="1" customWidth="1"/>
    <col min="278" max="278" width="11.7109375" style="18" bestFit="1" customWidth="1"/>
    <col min="279" max="279" width="15.140625" style="18" bestFit="1" customWidth="1"/>
    <col min="280" max="280" width="11.7109375" style="18" bestFit="1" customWidth="1"/>
    <col min="281" max="281" width="10.5703125" style="18" bestFit="1" customWidth="1"/>
    <col min="282" max="282" width="20.85546875" style="18" bestFit="1" customWidth="1"/>
    <col min="283" max="283" width="24.7109375" style="18" bestFit="1" customWidth="1"/>
    <col min="284" max="284" width="21.42578125" style="18" bestFit="1" customWidth="1"/>
    <col min="285" max="285" width="20.140625" style="18" bestFit="1" customWidth="1"/>
    <col min="286" max="286" width="11.28515625" style="18" bestFit="1" customWidth="1"/>
    <col min="287" max="287" width="15.140625" style="18" bestFit="1" customWidth="1"/>
    <col min="288" max="288" width="11.7109375" style="18" bestFit="1" customWidth="1"/>
    <col min="289" max="289" width="10.5703125" style="18" bestFit="1" customWidth="1"/>
    <col min="290" max="290" width="16.85546875" style="18" bestFit="1" customWidth="1"/>
    <col min="291" max="291" width="20.7109375" style="18" bestFit="1" customWidth="1"/>
    <col min="292" max="292" width="17.42578125" style="18" bestFit="1" customWidth="1"/>
    <col min="293" max="293" width="16.140625" style="18" bestFit="1" customWidth="1"/>
    <col min="294" max="294" width="14.5703125" style="18" bestFit="1" customWidth="1"/>
    <col min="295" max="295" width="18.42578125" style="18" bestFit="1" customWidth="1"/>
    <col min="296" max="296" width="15" style="18" bestFit="1" customWidth="1"/>
    <col min="297" max="297" width="13.85546875" style="18" bestFit="1" customWidth="1"/>
    <col min="298" max="298" width="12.42578125" style="18" bestFit="1" customWidth="1"/>
    <col min="299" max="299" width="15.140625" style="18" bestFit="1" customWidth="1"/>
    <col min="300" max="300" width="11.7109375" style="18" bestFit="1" customWidth="1"/>
    <col min="301" max="301" width="10.5703125" style="18" bestFit="1" customWidth="1"/>
    <col min="302" max="302" width="21.7109375" style="18" bestFit="1" customWidth="1"/>
    <col min="303" max="303" width="25.5703125" style="18" bestFit="1" customWidth="1"/>
    <col min="304" max="304" width="22.140625" style="18" bestFit="1" customWidth="1"/>
    <col min="305" max="305" width="20.85546875" style="18" bestFit="1" customWidth="1"/>
    <col min="306" max="306" width="11.28515625" style="18" bestFit="1" customWidth="1"/>
    <col min="307" max="307" width="15.140625" style="18" bestFit="1" customWidth="1"/>
    <col min="308" max="308" width="11.7109375" style="18" bestFit="1" customWidth="1"/>
    <col min="309" max="309" width="10.5703125" style="18" bestFit="1" customWidth="1"/>
    <col min="310" max="310" width="20.42578125" style="18" bestFit="1" customWidth="1"/>
    <col min="311" max="311" width="24.28515625" style="18" bestFit="1" customWidth="1"/>
    <col min="312" max="312" width="20.85546875" style="18" bestFit="1" customWidth="1"/>
    <col min="313" max="313" width="19.7109375" style="18" bestFit="1" customWidth="1"/>
    <col min="314" max="314" width="14.42578125" style="18" bestFit="1" customWidth="1"/>
    <col min="315" max="315" width="18.28515625" style="18" bestFit="1" customWidth="1"/>
    <col min="316" max="316" width="14.85546875" style="18" bestFit="1" customWidth="1"/>
    <col min="317" max="317" width="13.7109375" style="18" bestFit="1" customWidth="1"/>
    <col min="318" max="318" width="16.5703125" style="18" bestFit="1" customWidth="1"/>
    <col min="319" max="319" width="20.42578125" style="18" bestFit="1" customWidth="1"/>
    <col min="320" max="320" width="17" style="18" bestFit="1" customWidth="1"/>
    <col min="321" max="321" width="15.85546875" style="18" bestFit="1" customWidth="1"/>
    <col min="322" max="16384" width="9.140625" style="18"/>
  </cols>
  <sheetData>
    <row r="1" spans="1:321" s="11" customFormat="1" ht="45" x14ac:dyDescent="0.25">
      <c r="A1" s="8" t="s">
        <v>98</v>
      </c>
      <c r="B1" s="9" t="s">
        <v>1</v>
      </c>
      <c r="C1" s="9" t="s">
        <v>2</v>
      </c>
      <c r="D1" s="9" t="s">
        <v>3</v>
      </c>
      <c r="E1" s="9" t="s">
        <v>99</v>
      </c>
      <c r="F1" s="9" t="s">
        <v>100</v>
      </c>
      <c r="G1" s="9" t="s">
        <v>101</v>
      </c>
      <c r="H1" s="9" t="s">
        <v>102</v>
      </c>
      <c r="I1" s="9" t="s">
        <v>103</v>
      </c>
      <c r="J1" s="9" t="s">
        <v>104</v>
      </c>
      <c r="K1" s="9" t="s">
        <v>105</v>
      </c>
      <c r="L1" s="9" t="s">
        <v>106</v>
      </c>
      <c r="M1" s="1" t="s">
        <v>4</v>
      </c>
      <c r="N1" s="1" t="s">
        <v>91</v>
      </c>
      <c r="O1" s="9" t="s">
        <v>5</v>
      </c>
      <c r="P1" s="10" t="s">
        <v>107</v>
      </c>
      <c r="Q1" s="10" t="s">
        <v>504</v>
      </c>
      <c r="R1" s="10" t="s">
        <v>505</v>
      </c>
      <c r="S1" s="10" t="s">
        <v>506</v>
      </c>
      <c r="T1" s="10" t="s">
        <v>108</v>
      </c>
      <c r="U1" s="10" t="s">
        <v>109</v>
      </c>
      <c r="V1" s="10" t="s">
        <v>110</v>
      </c>
      <c r="W1" s="10" t="s">
        <v>111</v>
      </c>
      <c r="X1" s="10" t="s">
        <v>512</v>
      </c>
      <c r="Y1" s="10" t="s">
        <v>111</v>
      </c>
      <c r="Z1" s="10" t="s">
        <v>567</v>
      </c>
      <c r="AA1" s="10" t="s">
        <v>568</v>
      </c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</row>
    <row r="2" spans="1:321" ht="15" customHeight="1" x14ac:dyDescent="0.25">
      <c r="A2" s="12" t="s">
        <v>112</v>
      </c>
      <c r="B2" s="13">
        <v>62</v>
      </c>
      <c r="C2" s="14" t="s">
        <v>6</v>
      </c>
      <c r="D2" s="14" t="s">
        <v>7</v>
      </c>
      <c r="E2" s="14" t="s">
        <v>113</v>
      </c>
      <c r="F2" s="14" t="s">
        <v>114</v>
      </c>
      <c r="G2" s="14" t="s">
        <v>115</v>
      </c>
      <c r="H2" s="14" t="s">
        <v>116</v>
      </c>
      <c r="I2" s="14" t="s">
        <v>117</v>
      </c>
      <c r="J2" s="14" t="s">
        <v>118</v>
      </c>
      <c r="K2" s="14" t="s">
        <v>119</v>
      </c>
      <c r="L2" s="14" t="s">
        <v>120</v>
      </c>
      <c r="M2" s="4">
        <v>1.05</v>
      </c>
      <c r="N2" s="5">
        <f t="shared" ref="N2:N46" si="0">IF(Percent&gt;=100%,1000,IF(Percent&gt;=95%,750,IF(Percent&gt;=90%,500,IF(Percent&gt;=85%,400,IF(Percent&gt;=80%, 250,IF(Percent&gt;=75%,100,IF(Percent&gt;=70%,50,0)))))))</f>
        <v>1000</v>
      </c>
      <c r="O2" s="14" t="s">
        <v>8</v>
      </c>
      <c r="P2" s="15" t="s">
        <v>121</v>
      </c>
      <c r="Q2" s="37">
        <v>10</v>
      </c>
      <c r="R2" s="37">
        <v>31</v>
      </c>
      <c r="S2" s="37">
        <v>1950</v>
      </c>
      <c r="T2" s="15">
        <v>36540</v>
      </c>
      <c r="U2" s="16">
        <f t="shared" ref="U2:U46" ca="1" si="1">ROUNDDOWN(((TODAY()-P2)/365.25),0)</f>
        <v>67</v>
      </c>
      <c r="V2" s="16">
        <f t="shared" ref="V2:V46" si="2">YEAR(T2)-YEAR(P2)</f>
        <v>50</v>
      </c>
      <c r="W2" s="17">
        <f t="shared" ref="W2:W46" ca="1" si="3">(TODAY()-T2)/365.25</f>
        <v>18.543463381245722</v>
      </c>
      <c r="X2" s="18" t="s">
        <v>514</v>
      </c>
      <c r="Y2" s="18" t="s">
        <v>516</v>
      </c>
      <c r="Z2" s="18">
        <v>23</v>
      </c>
      <c r="AA2" s="72">
        <f t="shared" ref="AA2:AA46" si="4">IF(Y2="Plan 1",Z2*50,IF(Y2="Plan 2",Z2*75,IF(Y2="Plan 3",Z2*100,IF(Y2="Plan 4",Z2*125,IF(Y2="Plan 5",Z2*150,0)))))</f>
        <v>1150</v>
      </c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</row>
    <row r="3" spans="1:321" ht="15" customHeight="1" x14ac:dyDescent="0.25">
      <c r="A3" s="12" t="s">
        <v>122</v>
      </c>
      <c r="B3" s="13">
        <v>18</v>
      </c>
      <c r="C3" s="14" t="s">
        <v>9</v>
      </c>
      <c r="D3" s="14" t="s">
        <v>10</v>
      </c>
      <c r="E3" s="14" t="s">
        <v>123</v>
      </c>
      <c r="F3" s="14" t="s">
        <v>114</v>
      </c>
      <c r="G3" s="14" t="s">
        <v>124</v>
      </c>
      <c r="H3" s="14" t="s">
        <v>125</v>
      </c>
      <c r="I3" s="14" t="s">
        <v>126</v>
      </c>
      <c r="J3" s="14" t="s">
        <v>127</v>
      </c>
      <c r="K3" s="14" t="s">
        <v>128</v>
      </c>
      <c r="L3" s="14" t="s">
        <v>129</v>
      </c>
      <c r="M3" s="4">
        <v>0.88</v>
      </c>
      <c r="N3" s="5">
        <f t="shared" si="0"/>
        <v>400</v>
      </c>
      <c r="O3" s="14" t="s">
        <v>11</v>
      </c>
      <c r="P3" s="15" t="s">
        <v>130</v>
      </c>
      <c r="Q3" s="37">
        <v>5</v>
      </c>
      <c r="R3" s="37">
        <v>22</v>
      </c>
      <c r="S3" s="37">
        <v>1967</v>
      </c>
      <c r="T3" s="15" t="s">
        <v>131</v>
      </c>
      <c r="U3" s="16">
        <f t="shared" ca="1" si="1"/>
        <v>51</v>
      </c>
      <c r="V3" s="16">
        <f t="shared" si="2"/>
        <v>35</v>
      </c>
      <c r="W3" s="17">
        <f t="shared" ca="1" si="3"/>
        <v>15.958932238193018</v>
      </c>
      <c r="X3" s="18" t="s">
        <v>513</v>
      </c>
      <c r="Y3" s="69" t="s">
        <v>518</v>
      </c>
      <c r="Z3" s="71">
        <v>3</v>
      </c>
      <c r="AA3" s="72">
        <f t="shared" si="4"/>
        <v>300</v>
      </c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</row>
    <row r="4" spans="1:321" ht="15" customHeight="1" x14ac:dyDescent="0.25">
      <c r="A4" s="12" t="s">
        <v>132</v>
      </c>
      <c r="B4" s="13">
        <v>16</v>
      </c>
      <c r="C4" s="14" t="s">
        <v>12</v>
      </c>
      <c r="D4" s="14" t="s">
        <v>13</v>
      </c>
      <c r="E4" s="14" t="s">
        <v>133</v>
      </c>
      <c r="F4" s="14" t="s">
        <v>114</v>
      </c>
      <c r="G4" s="14" t="s">
        <v>134</v>
      </c>
      <c r="H4" s="14" t="s">
        <v>135</v>
      </c>
      <c r="I4" s="14" t="s">
        <v>136</v>
      </c>
      <c r="J4" s="14" t="s">
        <v>137</v>
      </c>
      <c r="K4" s="14" t="s">
        <v>138</v>
      </c>
      <c r="L4" s="14" t="s">
        <v>114</v>
      </c>
      <c r="M4" s="4">
        <v>0.95</v>
      </c>
      <c r="N4" s="5">
        <f t="shared" si="0"/>
        <v>750</v>
      </c>
      <c r="O4" s="14" t="s">
        <v>14</v>
      </c>
      <c r="P4" s="15" t="s">
        <v>139</v>
      </c>
      <c r="Q4" s="37">
        <v>7</v>
      </c>
      <c r="R4" s="37">
        <v>25</v>
      </c>
      <c r="S4" s="37">
        <v>1930</v>
      </c>
      <c r="T4" s="15" t="s">
        <v>140</v>
      </c>
      <c r="U4" s="16">
        <f t="shared" ca="1" si="1"/>
        <v>88</v>
      </c>
      <c r="V4" s="16">
        <f t="shared" si="2"/>
        <v>71</v>
      </c>
      <c r="W4" s="17">
        <f t="shared" ca="1" si="3"/>
        <v>17.546885694729639</v>
      </c>
      <c r="X4" s="18" t="s">
        <v>513</v>
      </c>
      <c r="Y4" s="18" t="s">
        <v>520</v>
      </c>
      <c r="Z4" s="18">
        <v>8</v>
      </c>
      <c r="AA4" s="72">
        <f t="shared" si="4"/>
        <v>1200</v>
      </c>
      <c r="AC4"/>
      <c r="AD4" s="28" t="s">
        <v>577</v>
      </c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</row>
    <row r="5" spans="1:321" ht="15" customHeight="1" x14ac:dyDescent="0.25">
      <c r="A5" s="12" t="s">
        <v>141</v>
      </c>
      <c r="B5" s="13">
        <v>11</v>
      </c>
      <c r="C5" s="14" t="s">
        <v>15</v>
      </c>
      <c r="D5" s="14" t="s">
        <v>16</v>
      </c>
      <c r="E5" s="14" t="s">
        <v>142</v>
      </c>
      <c r="F5" s="14" t="s">
        <v>114</v>
      </c>
      <c r="G5" s="14" t="s">
        <v>124</v>
      </c>
      <c r="H5" s="14" t="s">
        <v>125</v>
      </c>
      <c r="I5" s="14" t="s">
        <v>143</v>
      </c>
      <c r="J5" s="14" t="s">
        <v>144</v>
      </c>
      <c r="K5" s="14" t="s">
        <v>145</v>
      </c>
      <c r="L5" s="14" t="s">
        <v>146</v>
      </c>
      <c r="M5" s="4">
        <v>0.9</v>
      </c>
      <c r="N5" s="5">
        <f t="shared" si="0"/>
        <v>500</v>
      </c>
      <c r="O5" s="14" t="s">
        <v>14</v>
      </c>
      <c r="P5" s="15" t="s">
        <v>147</v>
      </c>
      <c r="Q5" s="37">
        <v>4</v>
      </c>
      <c r="R5" s="37">
        <v>15</v>
      </c>
      <c r="S5" s="37">
        <v>1980</v>
      </c>
      <c r="T5" s="15" t="s">
        <v>148</v>
      </c>
      <c r="U5" s="16">
        <f t="shared" ca="1" si="1"/>
        <v>38</v>
      </c>
      <c r="V5" s="16">
        <f t="shared" si="2"/>
        <v>21</v>
      </c>
      <c r="W5" s="17">
        <f t="shared" ca="1" si="3"/>
        <v>17.563312799452429</v>
      </c>
      <c r="X5" s="18" t="s">
        <v>514</v>
      </c>
      <c r="Y5" s="69" t="s">
        <v>520</v>
      </c>
      <c r="Z5" s="71">
        <v>10</v>
      </c>
      <c r="AA5" s="72">
        <f t="shared" si="4"/>
        <v>1500</v>
      </c>
      <c r="AC5" s="28" t="s">
        <v>572</v>
      </c>
      <c r="AD5" t="s">
        <v>186</v>
      </c>
      <c r="AE5" t="s">
        <v>116</v>
      </c>
      <c r="AF5" t="s">
        <v>125</v>
      </c>
      <c r="AG5" t="s">
        <v>196</v>
      </c>
      <c r="AH5" t="s">
        <v>135</v>
      </c>
      <c r="AI5" t="s">
        <v>398</v>
      </c>
      <c r="AJ5" t="s">
        <v>281</v>
      </c>
      <c r="AK5" t="s">
        <v>389</v>
      </c>
      <c r="AL5" t="s">
        <v>503</v>
      </c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</row>
    <row r="6" spans="1:321" ht="15" customHeight="1" x14ac:dyDescent="0.25">
      <c r="A6" s="12" t="s">
        <v>149</v>
      </c>
      <c r="B6" s="13">
        <v>1</v>
      </c>
      <c r="C6" s="14" t="s">
        <v>0</v>
      </c>
      <c r="D6" s="14" t="s">
        <v>17</v>
      </c>
      <c r="E6" s="14" t="s">
        <v>150</v>
      </c>
      <c r="F6" s="14" t="s">
        <v>114</v>
      </c>
      <c r="G6" s="14" t="s">
        <v>151</v>
      </c>
      <c r="H6" s="14" t="s">
        <v>125</v>
      </c>
      <c r="I6" s="14" t="s">
        <v>152</v>
      </c>
      <c r="J6" s="14" t="s">
        <v>153</v>
      </c>
      <c r="K6" s="14" t="s">
        <v>154</v>
      </c>
      <c r="L6" s="14" t="s">
        <v>155</v>
      </c>
      <c r="M6" s="4">
        <v>1</v>
      </c>
      <c r="N6" s="5">
        <f t="shared" si="0"/>
        <v>1000</v>
      </c>
      <c r="O6" s="14" t="s">
        <v>14</v>
      </c>
      <c r="P6" s="15" t="s">
        <v>156</v>
      </c>
      <c r="Q6" s="37">
        <v>4</v>
      </c>
      <c r="R6" s="37">
        <v>2</v>
      </c>
      <c r="S6" s="37">
        <v>1958</v>
      </c>
      <c r="T6" s="15" t="s">
        <v>157</v>
      </c>
      <c r="U6" s="16">
        <f t="shared" ca="1" si="1"/>
        <v>60</v>
      </c>
      <c r="V6" s="16">
        <f t="shared" si="2"/>
        <v>43</v>
      </c>
      <c r="W6" s="17">
        <f t="shared" ca="1" si="3"/>
        <v>17.541409993155373</v>
      </c>
      <c r="X6" s="18" t="s">
        <v>514</v>
      </c>
      <c r="Y6" s="69" t="s">
        <v>520</v>
      </c>
      <c r="Z6" s="71">
        <v>4</v>
      </c>
      <c r="AA6" s="72">
        <f t="shared" si="4"/>
        <v>600</v>
      </c>
      <c r="AC6" s="29" t="s">
        <v>30</v>
      </c>
      <c r="AD6" s="30"/>
      <c r="AE6" s="30"/>
      <c r="AF6" s="30"/>
      <c r="AG6" s="30"/>
      <c r="AH6" s="30"/>
      <c r="AI6" s="30"/>
      <c r="AJ6" s="30"/>
      <c r="AK6" s="30"/>
      <c r="AL6" s="30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</row>
    <row r="7" spans="1:321" ht="15" customHeight="1" x14ac:dyDescent="0.25">
      <c r="A7" s="12" t="s">
        <v>158</v>
      </c>
      <c r="B7" s="13">
        <v>21</v>
      </c>
      <c r="C7" s="14" t="s">
        <v>18</v>
      </c>
      <c r="D7" s="14" t="s">
        <v>92</v>
      </c>
      <c r="E7" s="14" t="s">
        <v>159</v>
      </c>
      <c r="F7" s="14" t="s">
        <v>114</v>
      </c>
      <c r="G7" s="14" t="s">
        <v>160</v>
      </c>
      <c r="H7" s="14" t="s">
        <v>125</v>
      </c>
      <c r="I7" s="14" t="s">
        <v>161</v>
      </c>
      <c r="J7" s="14" t="s">
        <v>162</v>
      </c>
      <c r="K7" s="14" t="s">
        <v>163</v>
      </c>
      <c r="L7" s="14" t="s">
        <v>164</v>
      </c>
      <c r="M7" s="4">
        <v>0.75</v>
      </c>
      <c r="N7" s="5">
        <f t="shared" si="0"/>
        <v>100</v>
      </c>
      <c r="O7" s="14" t="s">
        <v>14</v>
      </c>
      <c r="P7" s="15" t="s">
        <v>165</v>
      </c>
      <c r="Q7" s="37">
        <v>5</v>
      </c>
      <c r="R7" s="37">
        <v>23</v>
      </c>
      <c r="S7" s="37">
        <v>1960</v>
      </c>
      <c r="T7" s="15" t="s">
        <v>166</v>
      </c>
      <c r="U7" s="16">
        <f t="shared" ca="1" si="1"/>
        <v>58</v>
      </c>
      <c r="V7" s="16">
        <f t="shared" si="2"/>
        <v>42</v>
      </c>
      <c r="W7" s="17">
        <f t="shared" ca="1" si="3"/>
        <v>15.961670088980151</v>
      </c>
      <c r="X7" s="18" t="s">
        <v>513</v>
      </c>
      <c r="Y7" s="69" t="s">
        <v>518</v>
      </c>
      <c r="Z7" s="71">
        <v>2</v>
      </c>
      <c r="AA7" s="72">
        <f t="shared" si="4"/>
        <v>200</v>
      </c>
      <c r="AC7" s="70" t="s">
        <v>569</v>
      </c>
      <c r="AD7" s="30">
        <v>1</v>
      </c>
      <c r="AE7" s="30"/>
      <c r="AF7" s="30">
        <v>2</v>
      </c>
      <c r="AG7" s="30"/>
      <c r="AH7" s="30">
        <v>3</v>
      </c>
      <c r="AI7" s="30"/>
      <c r="AJ7" s="30"/>
      <c r="AK7" s="30"/>
      <c r="AL7" s="30">
        <v>6</v>
      </c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</row>
    <row r="8" spans="1:321" ht="15" customHeight="1" x14ac:dyDescent="0.25">
      <c r="A8" s="12" t="s">
        <v>167</v>
      </c>
      <c r="B8" s="13">
        <v>3</v>
      </c>
      <c r="C8" s="14" t="s">
        <v>19</v>
      </c>
      <c r="D8" s="14" t="s">
        <v>20</v>
      </c>
      <c r="E8" s="14" t="s">
        <v>168</v>
      </c>
      <c r="F8" s="14" t="s">
        <v>114</v>
      </c>
      <c r="G8" s="14" t="s">
        <v>134</v>
      </c>
      <c r="H8" s="14" t="s">
        <v>135</v>
      </c>
      <c r="I8" s="14" t="s">
        <v>136</v>
      </c>
      <c r="J8" s="14" t="s">
        <v>114</v>
      </c>
      <c r="K8" s="14" t="s">
        <v>169</v>
      </c>
      <c r="L8" s="14" t="s">
        <v>170</v>
      </c>
      <c r="M8" s="4">
        <v>0.7</v>
      </c>
      <c r="N8" s="5">
        <f t="shared" si="0"/>
        <v>50</v>
      </c>
      <c r="O8" s="14" t="s">
        <v>21</v>
      </c>
      <c r="P8" s="15" t="s">
        <v>171</v>
      </c>
      <c r="Q8" s="37">
        <v>2</v>
      </c>
      <c r="R8" s="37">
        <v>14</v>
      </c>
      <c r="S8" s="37">
        <v>1990</v>
      </c>
      <c r="T8" s="15" t="s">
        <v>172</v>
      </c>
      <c r="U8" s="16">
        <f t="shared" ca="1" si="1"/>
        <v>28</v>
      </c>
      <c r="V8" s="16">
        <f t="shared" si="2"/>
        <v>11</v>
      </c>
      <c r="W8" s="17">
        <f t="shared" ca="1" si="3"/>
        <v>17.568788501026695</v>
      </c>
      <c r="X8" s="18" t="s">
        <v>514</v>
      </c>
      <c r="Y8" s="69" t="s">
        <v>519</v>
      </c>
      <c r="Z8" s="71">
        <v>24</v>
      </c>
      <c r="AA8" s="72">
        <f t="shared" si="4"/>
        <v>3000</v>
      </c>
      <c r="AC8" s="70" t="s">
        <v>570</v>
      </c>
      <c r="AD8" s="67">
        <v>49</v>
      </c>
      <c r="AE8" s="67"/>
      <c r="AF8" s="67">
        <v>46</v>
      </c>
      <c r="AG8" s="67"/>
      <c r="AH8" s="67">
        <v>47.333333333333336</v>
      </c>
      <c r="AI8" s="67"/>
      <c r="AJ8" s="67"/>
      <c r="AK8" s="67"/>
      <c r="AL8" s="67">
        <v>47.166666666666664</v>
      </c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</row>
    <row r="9" spans="1:321" ht="15" customHeight="1" x14ac:dyDescent="0.25">
      <c r="A9" s="12" t="s">
        <v>182</v>
      </c>
      <c r="B9" s="13">
        <v>20</v>
      </c>
      <c r="C9" s="14" t="s">
        <v>174</v>
      </c>
      <c r="D9" s="14" t="s">
        <v>22</v>
      </c>
      <c r="E9" s="14" t="s">
        <v>183</v>
      </c>
      <c r="F9" s="14" t="s">
        <v>184</v>
      </c>
      <c r="G9" s="14" t="s">
        <v>185</v>
      </c>
      <c r="H9" s="14" t="s">
        <v>186</v>
      </c>
      <c r="I9" s="14" t="s">
        <v>187</v>
      </c>
      <c r="J9" s="14" t="s">
        <v>188</v>
      </c>
      <c r="K9" s="14" t="s">
        <v>189</v>
      </c>
      <c r="L9" s="14" t="s">
        <v>190</v>
      </c>
      <c r="M9" s="4">
        <v>1</v>
      </c>
      <c r="N9" s="5">
        <f t="shared" si="0"/>
        <v>1000</v>
      </c>
      <c r="O9" s="14" t="s">
        <v>24</v>
      </c>
      <c r="P9" s="15" t="s">
        <v>191</v>
      </c>
      <c r="Q9" s="37">
        <v>5</v>
      </c>
      <c r="R9" s="37">
        <v>10</v>
      </c>
      <c r="S9" s="37">
        <v>1943</v>
      </c>
      <c r="T9" s="15" t="s">
        <v>192</v>
      </c>
      <c r="U9" s="16">
        <f t="shared" ca="1" si="1"/>
        <v>75</v>
      </c>
      <c r="V9" s="16">
        <f t="shared" si="2"/>
        <v>59</v>
      </c>
      <c r="W9" s="17">
        <f t="shared" ca="1" si="3"/>
        <v>15.997262149212867</v>
      </c>
      <c r="X9" s="18" t="s">
        <v>513</v>
      </c>
      <c r="Y9" s="69" t="s">
        <v>518</v>
      </c>
      <c r="Z9" s="71">
        <v>1</v>
      </c>
      <c r="AA9" s="72">
        <f t="shared" si="4"/>
        <v>100</v>
      </c>
      <c r="AC9" s="70" t="s">
        <v>95</v>
      </c>
      <c r="AD9" s="66">
        <v>400</v>
      </c>
      <c r="AE9" s="66"/>
      <c r="AF9" s="66">
        <v>800</v>
      </c>
      <c r="AG9" s="66"/>
      <c r="AH9" s="66">
        <v>1600</v>
      </c>
      <c r="AI9" s="66"/>
      <c r="AJ9" s="66"/>
      <c r="AK9" s="66"/>
      <c r="AL9" s="66">
        <v>2800</v>
      </c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</row>
    <row r="10" spans="1:321" ht="15" customHeight="1" x14ac:dyDescent="0.25">
      <c r="A10" s="12" t="s">
        <v>173</v>
      </c>
      <c r="B10" s="13">
        <v>63</v>
      </c>
      <c r="C10" s="14" t="s">
        <v>174</v>
      </c>
      <c r="D10" s="14" t="s">
        <v>22</v>
      </c>
      <c r="E10" s="14" t="s">
        <v>175</v>
      </c>
      <c r="F10" s="14" t="s">
        <v>114</v>
      </c>
      <c r="G10" s="14" t="s">
        <v>176</v>
      </c>
      <c r="H10" s="14" t="s">
        <v>125</v>
      </c>
      <c r="I10" s="14" t="s">
        <v>177</v>
      </c>
      <c r="J10" s="14" t="s">
        <v>178</v>
      </c>
      <c r="K10" s="14" t="s">
        <v>179</v>
      </c>
      <c r="L10" s="14" t="s">
        <v>114</v>
      </c>
      <c r="M10" s="4">
        <v>0.92</v>
      </c>
      <c r="N10" s="5">
        <f t="shared" si="0"/>
        <v>500</v>
      </c>
      <c r="O10" s="14" t="s">
        <v>23</v>
      </c>
      <c r="P10" s="15" t="s">
        <v>180</v>
      </c>
      <c r="Q10" s="37">
        <v>7</v>
      </c>
      <c r="R10" s="37">
        <v>1</v>
      </c>
      <c r="S10" s="37">
        <v>1950</v>
      </c>
      <c r="T10" s="15" t="s">
        <v>181</v>
      </c>
      <c r="U10" s="16">
        <f t="shared" ca="1" si="1"/>
        <v>68</v>
      </c>
      <c r="V10" s="16">
        <f t="shared" si="2"/>
        <v>55</v>
      </c>
      <c r="W10" s="17">
        <f t="shared" ca="1" si="3"/>
        <v>12.747433264887064</v>
      </c>
      <c r="X10" s="18" t="s">
        <v>515</v>
      </c>
      <c r="Y10" s="18" t="s">
        <v>519</v>
      </c>
      <c r="Z10" s="18">
        <v>1</v>
      </c>
      <c r="AA10" s="72">
        <f t="shared" si="4"/>
        <v>125</v>
      </c>
      <c r="AC10" s="70" t="s">
        <v>571</v>
      </c>
      <c r="AD10" s="73">
        <v>0.88</v>
      </c>
      <c r="AE10" s="73"/>
      <c r="AF10" s="73">
        <v>0.82499999999999996</v>
      </c>
      <c r="AG10" s="73"/>
      <c r="AH10" s="73">
        <v>0.91</v>
      </c>
      <c r="AI10" s="73"/>
      <c r="AJ10" s="73"/>
      <c r="AK10" s="73"/>
      <c r="AL10" s="73">
        <v>0.87666666666666682</v>
      </c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</row>
    <row r="11" spans="1:321" ht="15" customHeight="1" x14ac:dyDescent="0.25">
      <c r="A11" s="12" t="s">
        <v>193</v>
      </c>
      <c r="B11" s="13">
        <v>58</v>
      </c>
      <c r="C11" s="14" t="s">
        <v>25</v>
      </c>
      <c r="D11" s="14" t="s">
        <v>26</v>
      </c>
      <c r="E11" s="14" t="s">
        <v>194</v>
      </c>
      <c r="F11" s="14" t="s">
        <v>114</v>
      </c>
      <c r="G11" s="14" t="s">
        <v>195</v>
      </c>
      <c r="H11" s="14" t="s">
        <v>196</v>
      </c>
      <c r="I11" s="14" t="s">
        <v>197</v>
      </c>
      <c r="J11" s="14" t="s">
        <v>198</v>
      </c>
      <c r="K11" s="14" t="s">
        <v>199</v>
      </c>
      <c r="L11" s="14" t="s">
        <v>200</v>
      </c>
      <c r="M11" s="4">
        <v>0.88</v>
      </c>
      <c r="N11" s="5">
        <f t="shared" si="0"/>
        <v>400</v>
      </c>
      <c r="O11" s="14" t="s">
        <v>23</v>
      </c>
      <c r="P11" s="15" t="s">
        <v>201</v>
      </c>
      <c r="Q11" s="37">
        <v>6</v>
      </c>
      <c r="R11" s="37">
        <v>15</v>
      </c>
      <c r="S11" s="37">
        <v>1944</v>
      </c>
      <c r="T11" s="15" t="s">
        <v>202</v>
      </c>
      <c r="U11" s="16">
        <f t="shared" ca="1" si="1"/>
        <v>74</v>
      </c>
      <c r="V11" s="16">
        <f t="shared" si="2"/>
        <v>61</v>
      </c>
      <c r="W11" s="17">
        <f t="shared" ca="1" si="3"/>
        <v>13.538672142368242</v>
      </c>
      <c r="X11" s="18" t="s">
        <v>515</v>
      </c>
      <c r="Y11" s="69" t="s">
        <v>518</v>
      </c>
      <c r="Z11" s="18">
        <v>8</v>
      </c>
      <c r="AA11" s="72">
        <f t="shared" si="4"/>
        <v>800</v>
      </c>
      <c r="AB11"/>
      <c r="AC11" s="29" t="s">
        <v>21</v>
      </c>
      <c r="AD11" s="30"/>
      <c r="AE11" s="30"/>
      <c r="AF11" s="30"/>
      <c r="AG11" s="30"/>
      <c r="AH11" s="30"/>
      <c r="AI11" s="30"/>
      <c r="AJ11" s="30"/>
      <c r="AK11" s="30"/>
      <c r="AL11" s="30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</row>
    <row r="12" spans="1:321" ht="15" x14ac:dyDescent="0.25">
      <c r="A12" s="12" t="s">
        <v>203</v>
      </c>
      <c r="B12" s="13">
        <v>57</v>
      </c>
      <c r="C12" s="14" t="s">
        <v>27</v>
      </c>
      <c r="D12" s="14" t="s">
        <v>28</v>
      </c>
      <c r="E12" s="14" t="s">
        <v>204</v>
      </c>
      <c r="F12" s="14" t="s">
        <v>114</v>
      </c>
      <c r="G12" s="14" t="s">
        <v>205</v>
      </c>
      <c r="H12" s="14" t="s">
        <v>116</v>
      </c>
      <c r="I12" s="14" t="s">
        <v>206</v>
      </c>
      <c r="J12" s="14" t="s">
        <v>207</v>
      </c>
      <c r="K12" s="14" t="s">
        <v>208</v>
      </c>
      <c r="L12" s="14" t="s">
        <v>114</v>
      </c>
      <c r="M12" s="4">
        <v>0.84</v>
      </c>
      <c r="N12" s="5">
        <f t="shared" si="0"/>
        <v>250</v>
      </c>
      <c r="O12" s="14" t="s">
        <v>8</v>
      </c>
      <c r="P12" s="15" t="s">
        <v>209</v>
      </c>
      <c r="Q12" s="37">
        <v>1</v>
      </c>
      <c r="R12" s="37">
        <v>29</v>
      </c>
      <c r="S12" s="37">
        <v>1960</v>
      </c>
      <c r="T12" s="15" t="s">
        <v>210</v>
      </c>
      <c r="U12" s="16">
        <f t="shared" ca="1" si="1"/>
        <v>58</v>
      </c>
      <c r="V12" s="16">
        <f t="shared" si="2"/>
        <v>45</v>
      </c>
      <c r="W12" s="17">
        <f t="shared" ca="1" si="3"/>
        <v>13.560574948665298</v>
      </c>
      <c r="X12" s="18" t="s">
        <v>513</v>
      </c>
      <c r="Y12" s="69" t="s">
        <v>516</v>
      </c>
      <c r="Z12" s="30">
        <v>33</v>
      </c>
      <c r="AA12" s="72">
        <f t="shared" si="4"/>
        <v>1650</v>
      </c>
      <c r="AB12"/>
      <c r="AC12" s="70" t="s">
        <v>569</v>
      </c>
      <c r="AD12" s="30"/>
      <c r="AE12" s="30"/>
      <c r="AF12" s="30">
        <v>3</v>
      </c>
      <c r="AG12" s="30"/>
      <c r="AH12" s="30">
        <v>1</v>
      </c>
      <c r="AI12" s="30">
        <v>1</v>
      </c>
      <c r="AJ12" s="30">
        <v>1</v>
      </c>
      <c r="AK12" s="30">
        <v>1</v>
      </c>
      <c r="AL12" s="30">
        <v>7</v>
      </c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</row>
    <row r="13" spans="1:321" ht="15" customHeight="1" x14ac:dyDescent="0.25">
      <c r="A13" s="12" t="s">
        <v>211</v>
      </c>
      <c r="B13" s="13">
        <v>37</v>
      </c>
      <c r="C13" s="14" t="s">
        <v>12</v>
      </c>
      <c r="D13" s="14" t="s">
        <v>29</v>
      </c>
      <c r="E13" s="14" t="s">
        <v>212</v>
      </c>
      <c r="F13" s="14" t="s">
        <v>213</v>
      </c>
      <c r="G13" s="14" t="s">
        <v>134</v>
      </c>
      <c r="H13" s="14" t="s">
        <v>135</v>
      </c>
      <c r="I13" s="14" t="s">
        <v>214</v>
      </c>
      <c r="J13" s="14" t="s">
        <v>215</v>
      </c>
      <c r="K13" s="14" t="s">
        <v>216</v>
      </c>
      <c r="L13" s="14" t="s">
        <v>217</v>
      </c>
      <c r="M13" s="4">
        <v>0.97</v>
      </c>
      <c r="N13" s="5">
        <f t="shared" si="0"/>
        <v>750</v>
      </c>
      <c r="O13" s="14" t="s">
        <v>30</v>
      </c>
      <c r="P13" s="15" t="s">
        <v>218</v>
      </c>
      <c r="Q13" s="37">
        <v>8</v>
      </c>
      <c r="R13" s="37">
        <v>24</v>
      </c>
      <c r="S13" s="37">
        <v>1962</v>
      </c>
      <c r="T13" s="15" t="s">
        <v>219</v>
      </c>
      <c r="U13" s="16">
        <f t="shared" ca="1" si="1"/>
        <v>55</v>
      </c>
      <c r="V13" s="16">
        <f t="shared" si="2"/>
        <v>41</v>
      </c>
      <c r="W13" s="17">
        <f t="shared" ca="1" si="3"/>
        <v>15.540041067761807</v>
      </c>
      <c r="X13" s="18" t="s">
        <v>513</v>
      </c>
      <c r="Y13" s="18" t="s">
        <v>517</v>
      </c>
      <c r="Z13" s="18">
        <v>8</v>
      </c>
      <c r="AA13" s="72">
        <f t="shared" si="4"/>
        <v>600</v>
      </c>
      <c r="AB13"/>
      <c r="AC13" s="70" t="s">
        <v>570</v>
      </c>
      <c r="AD13" s="67"/>
      <c r="AE13" s="67"/>
      <c r="AF13" s="67">
        <v>49.666666666666664</v>
      </c>
      <c r="AG13" s="67"/>
      <c r="AH13" s="67">
        <v>27</v>
      </c>
      <c r="AI13" s="67">
        <v>31</v>
      </c>
      <c r="AJ13" s="67">
        <v>31</v>
      </c>
      <c r="AK13" s="67">
        <v>37</v>
      </c>
      <c r="AL13" s="67">
        <v>39.285714285714285</v>
      </c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</row>
    <row r="14" spans="1:321" ht="15" customHeight="1" x14ac:dyDescent="0.25">
      <c r="A14" s="12" t="s">
        <v>220</v>
      </c>
      <c r="B14" s="13">
        <v>39</v>
      </c>
      <c r="C14" s="14" t="s">
        <v>31</v>
      </c>
      <c r="D14" s="14" t="s">
        <v>32</v>
      </c>
      <c r="E14" s="14" t="s">
        <v>221</v>
      </c>
      <c r="F14" s="14" t="s">
        <v>222</v>
      </c>
      <c r="G14" s="14" t="s">
        <v>134</v>
      </c>
      <c r="H14" s="14" t="s">
        <v>135</v>
      </c>
      <c r="I14" s="14" t="s">
        <v>223</v>
      </c>
      <c r="J14" s="14" t="s">
        <v>224</v>
      </c>
      <c r="K14" s="14" t="s">
        <v>225</v>
      </c>
      <c r="L14" s="14" t="s">
        <v>226</v>
      </c>
      <c r="M14" s="4">
        <v>0.98</v>
      </c>
      <c r="N14" s="5">
        <f t="shared" si="0"/>
        <v>750</v>
      </c>
      <c r="O14" s="14" t="s">
        <v>24</v>
      </c>
      <c r="P14" s="15" t="s">
        <v>227</v>
      </c>
      <c r="Q14" s="37">
        <v>6</v>
      </c>
      <c r="R14" s="37">
        <v>6</v>
      </c>
      <c r="S14" s="37">
        <v>1966</v>
      </c>
      <c r="T14" s="15" t="s">
        <v>228</v>
      </c>
      <c r="U14" s="16">
        <f t="shared" ca="1" si="1"/>
        <v>52</v>
      </c>
      <c r="V14" s="16">
        <f t="shared" si="2"/>
        <v>37</v>
      </c>
      <c r="W14" s="17">
        <f t="shared" ca="1" si="3"/>
        <v>15.5564681724846</v>
      </c>
      <c r="X14" s="18" t="s">
        <v>515</v>
      </c>
      <c r="Y14" s="69" t="s">
        <v>518</v>
      </c>
      <c r="Z14" s="18">
        <v>2</v>
      </c>
      <c r="AA14" s="72">
        <f t="shared" si="4"/>
        <v>200</v>
      </c>
      <c r="AB14"/>
      <c r="AC14" s="70" t="s">
        <v>95</v>
      </c>
      <c r="AD14" s="66"/>
      <c r="AE14" s="66"/>
      <c r="AF14" s="66">
        <v>1800</v>
      </c>
      <c r="AG14" s="66"/>
      <c r="AH14" s="66">
        <v>50</v>
      </c>
      <c r="AI14" s="66">
        <v>750</v>
      </c>
      <c r="AJ14" s="66">
        <v>750</v>
      </c>
      <c r="AK14" s="66">
        <v>1000</v>
      </c>
      <c r="AL14" s="66">
        <v>4350</v>
      </c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</row>
    <row r="15" spans="1:321" ht="15" customHeight="1" x14ac:dyDescent="0.25">
      <c r="A15" s="12" t="s">
        <v>229</v>
      </c>
      <c r="B15" s="13">
        <v>43</v>
      </c>
      <c r="C15" s="14" t="s">
        <v>33</v>
      </c>
      <c r="D15" s="14" t="s">
        <v>34</v>
      </c>
      <c r="E15" s="14" t="s">
        <v>230</v>
      </c>
      <c r="F15" s="14" t="s">
        <v>231</v>
      </c>
      <c r="G15" s="14" t="s">
        <v>232</v>
      </c>
      <c r="H15" s="14" t="s">
        <v>186</v>
      </c>
      <c r="I15" s="68" t="s">
        <v>233</v>
      </c>
      <c r="J15" s="14" t="s">
        <v>234</v>
      </c>
      <c r="K15" s="14" t="s">
        <v>235</v>
      </c>
      <c r="L15" s="14" t="s">
        <v>236</v>
      </c>
      <c r="M15" s="4">
        <v>1.1000000000000001</v>
      </c>
      <c r="N15" s="5">
        <f t="shared" si="0"/>
        <v>1000</v>
      </c>
      <c r="O15" s="14" t="s">
        <v>24</v>
      </c>
      <c r="P15" s="15" t="s">
        <v>237</v>
      </c>
      <c r="Q15" s="37">
        <v>10</v>
      </c>
      <c r="R15" s="37">
        <v>15</v>
      </c>
      <c r="S15" s="37">
        <v>1948</v>
      </c>
      <c r="T15" s="15" t="s">
        <v>238</v>
      </c>
      <c r="U15" s="16">
        <f t="shared" ca="1" si="1"/>
        <v>69</v>
      </c>
      <c r="V15" s="16">
        <f t="shared" si="2"/>
        <v>56</v>
      </c>
      <c r="W15" s="17">
        <f t="shared" ca="1" si="3"/>
        <v>13.604380561259411</v>
      </c>
      <c r="X15" s="18" t="s">
        <v>515</v>
      </c>
      <c r="Y15" s="18" t="s">
        <v>517</v>
      </c>
      <c r="Z15" s="18">
        <v>50</v>
      </c>
      <c r="AA15" s="72">
        <f t="shared" si="4"/>
        <v>3750</v>
      </c>
      <c r="AB15"/>
      <c r="AC15" s="70" t="s">
        <v>571</v>
      </c>
      <c r="AD15" s="73"/>
      <c r="AE15" s="73"/>
      <c r="AF15" s="73">
        <v>0.91333333333333344</v>
      </c>
      <c r="AG15" s="73"/>
      <c r="AH15" s="73">
        <v>0.7</v>
      </c>
      <c r="AI15" s="73">
        <v>0.95</v>
      </c>
      <c r="AJ15" s="73">
        <v>0.97</v>
      </c>
      <c r="AK15" s="73">
        <v>1.02</v>
      </c>
      <c r="AL15" s="73">
        <v>0.91142857142857159</v>
      </c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</row>
    <row r="16" spans="1:321" ht="15" customHeight="1" x14ac:dyDescent="0.25">
      <c r="A16" s="12" t="s">
        <v>239</v>
      </c>
      <c r="B16" s="13">
        <v>46</v>
      </c>
      <c r="C16" s="14" t="s">
        <v>35</v>
      </c>
      <c r="D16" s="14" t="s">
        <v>36</v>
      </c>
      <c r="E16" s="14" t="s">
        <v>240</v>
      </c>
      <c r="F16" s="14" t="s">
        <v>241</v>
      </c>
      <c r="G16" s="14" t="s">
        <v>134</v>
      </c>
      <c r="H16" s="14" t="s">
        <v>135</v>
      </c>
      <c r="I16" s="14" t="s">
        <v>242</v>
      </c>
      <c r="J16" s="14" t="s">
        <v>243</v>
      </c>
      <c r="K16" s="14" t="s">
        <v>244</v>
      </c>
      <c r="L16" s="14" t="s">
        <v>245</v>
      </c>
      <c r="M16" s="4">
        <v>0.77</v>
      </c>
      <c r="N16" s="5">
        <f t="shared" si="0"/>
        <v>100</v>
      </c>
      <c r="O16" s="14" t="s">
        <v>23</v>
      </c>
      <c r="P16" s="15" t="s">
        <v>246</v>
      </c>
      <c r="Q16" s="37">
        <v>6</v>
      </c>
      <c r="R16" s="37">
        <v>16</v>
      </c>
      <c r="S16" s="37">
        <v>1963</v>
      </c>
      <c r="T16" s="15" t="s">
        <v>247</v>
      </c>
      <c r="U16" s="16">
        <f t="shared" ca="1" si="1"/>
        <v>55</v>
      </c>
      <c r="V16" s="16">
        <f t="shared" si="2"/>
        <v>41</v>
      </c>
      <c r="W16" s="17">
        <f t="shared" ca="1" si="3"/>
        <v>13.596167008898014</v>
      </c>
      <c r="X16" s="18" t="s">
        <v>515</v>
      </c>
      <c r="Y16" s="69" t="s">
        <v>518</v>
      </c>
      <c r="Z16" s="18">
        <v>3</v>
      </c>
      <c r="AA16" s="72">
        <f t="shared" si="4"/>
        <v>300</v>
      </c>
      <c r="AB16"/>
      <c r="AC16" s="29" t="s">
        <v>8</v>
      </c>
      <c r="AD16" s="30"/>
      <c r="AE16" s="30"/>
      <c r="AF16" s="30"/>
      <c r="AG16" s="30"/>
      <c r="AH16" s="30"/>
      <c r="AI16" s="30"/>
      <c r="AJ16" s="30"/>
      <c r="AK16" s="30"/>
      <c r="AL16" s="30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</row>
    <row r="17" spans="1:146" ht="15" customHeight="1" x14ac:dyDescent="0.25">
      <c r="A17" s="12" t="s">
        <v>248</v>
      </c>
      <c r="B17" s="13">
        <v>53</v>
      </c>
      <c r="C17" s="14" t="s">
        <v>37</v>
      </c>
      <c r="D17" s="14" t="s">
        <v>38</v>
      </c>
      <c r="E17" s="14" t="s">
        <v>249</v>
      </c>
      <c r="F17" s="14" t="s">
        <v>114</v>
      </c>
      <c r="G17" s="14" t="s">
        <v>232</v>
      </c>
      <c r="H17" s="14" t="s">
        <v>186</v>
      </c>
      <c r="I17" s="14" t="s">
        <v>136</v>
      </c>
      <c r="J17" s="14" t="s">
        <v>114</v>
      </c>
      <c r="K17" s="14" t="s">
        <v>250</v>
      </c>
      <c r="L17" s="14" t="s">
        <v>250</v>
      </c>
      <c r="M17" s="4">
        <v>0.7</v>
      </c>
      <c r="N17" s="5">
        <f t="shared" si="0"/>
        <v>50</v>
      </c>
      <c r="O17" s="14" t="s">
        <v>14</v>
      </c>
      <c r="P17" s="15" t="s">
        <v>251</v>
      </c>
      <c r="Q17" s="37">
        <v>7</v>
      </c>
      <c r="R17" s="37">
        <v>19</v>
      </c>
      <c r="S17" s="37">
        <v>1970</v>
      </c>
      <c r="T17" s="15" t="s">
        <v>252</v>
      </c>
      <c r="U17" s="16">
        <f t="shared" ca="1" si="1"/>
        <v>48</v>
      </c>
      <c r="V17" s="16">
        <f t="shared" si="2"/>
        <v>35</v>
      </c>
      <c r="W17" s="17">
        <f t="shared" ca="1" si="3"/>
        <v>13.54962354551677</v>
      </c>
      <c r="X17" s="18" t="s">
        <v>515</v>
      </c>
      <c r="Y17" s="18" t="s">
        <v>520</v>
      </c>
      <c r="Z17" s="18">
        <v>45</v>
      </c>
      <c r="AA17" s="72">
        <f t="shared" si="4"/>
        <v>6750</v>
      </c>
      <c r="AB17"/>
      <c r="AC17" s="70" t="s">
        <v>569</v>
      </c>
      <c r="AD17" s="30"/>
      <c r="AE17" s="30">
        <v>2</v>
      </c>
      <c r="AF17" s="30"/>
      <c r="AG17" s="30"/>
      <c r="AH17" s="30"/>
      <c r="AI17" s="30"/>
      <c r="AJ17" s="30">
        <v>1</v>
      </c>
      <c r="AK17" s="30"/>
      <c r="AL17" s="30">
        <v>3</v>
      </c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</row>
    <row r="18" spans="1:146" ht="15" customHeight="1" x14ac:dyDescent="0.25">
      <c r="A18" s="12" t="s">
        <v>253</v>
      </c>
      <c r="B18" s="13">
        <v>5</v>
      </c>
      <c r="C18" s="14" t="s">
        <v>39</v>
      </c>
      <c r="D18" s="14" t="s">
        <v>40</v>
      </c>
      <c r="E18" s="14" t="s">
        <v>254</v>
      </c>
      <c r="F18" s="14" t="s">
        <v>114</v>
      </c>
      <c r="G18" s="14" t="s">
        <v>176</v>
      </c>
      <c r="H18" s="14" t="s">
        <v>125</v>
      </c>
      <c r="I18" s="14" t="s">
        <v>255</v>
      </c>
      <c r="J18" s="14" t="s">
        <v>256</v>
      </c>
      <c r="K18" s="14" t="s">
        <v>257</v>
      </c>
      <c r="L18" s="14" t="s">
        <v>114</v>
      </c>
      <c r="M18" s="4">
        <v>0.65</v>
      </c>
      <c r="N18" s="5">
        <f t="shared" si="0"/>
        <v>0</v>
      </c>
      <c r="O18" s="14" t="s">
        <v>23</v>
      </c>
      <c r="P18" s="15" t="s">
        <v>258</v>
      </c>
      <c r="Q18" s="37">
        <v>4</v>
      </c>
      <c r="R18" s="37">
        <v>1</v>
      </c>
      <c r="S18" s="37">
        <v>1958</v>
      </c>
      <c r="T18" s="15" t="s">
        <v>259</v>
      </c>
      <c r="U18" s="16">
        <f t="shared" ca="1" si="1"/>
        <v>60</v>
      </c>
      <c r="V18" s="16">
        <f t="shared" si="2"/>
        <v>43</v>
      </c>
      <c r="W18" s="17">
        <f t="shared" ca="1" si="3"/>
        <v>17.579739904175224</v>
      </c>
      <c r="X18" s="18" t="s">
        <v>514</v>
      </c>
      <c r="Y18" s="69" t="s">
        <v>520</v>
      </c>
      <c r="Z18" s="71">
        <v>7</v>
      </c>
      <c r="AA18" s="72">
        <f t="shared" si="4"/>
        <v>1050</v>
      </c>
      <c r="AB18"/>
      <c r="AC18" s="70" t="s">
        <v>570</v>
      </c>
      <c r="AD18" s="67"/>
      <c r="AE18" s="67">
        <v>61.5</v>
      </c>
      <c r="AF18" s="67"/>
      <c r="AG18" s="67"/>
      <c r="AH18" s="67"/>
      <c r="AI18" s="67"/>
      <c r="AJ18" s="67">
        <v>51</v>
      </c>
      <c r="AK18" s="67"/>
      <c r="AL18" s="67">
        <v>58</v>
      </c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</row>
    <row r="19" spans="1:146" ht="15" x14ac:dyDescent="0.25">
      <c r="A19" s="12" t="s">
        <v>260</v>
      </c>
      <c r="B19" s="13">
        <v>6</v>
      </c>
      <c r="C19" s="14" t="s">
        <v>41</v>
      </c>
      <c r="D19" s="14" t="s">
        <v>42</v>
      </c>
      <c r="E19" s="14" t="s">
        <v>261</v>
      </c>
      <c r="F19" s="14" t="s">
        <v>114</v>
      </c>
      <c r="G19" s="14" t="s">
        <v>262</v>
      </c>
      <c r="H19" s="14" t="s">
        <v>125</v>
      </c>
      <c r="I19" s="14" t="s">
        <v>263</v>
      </c>
      <c r="J19" s="14" t="s">
        <v>264</v>
      </c>
      <c r="K19" s="14" t="s">
        <v>265</v>
      </c>
      <c r="L19" s="14" t="s">
        <v>266</v>
      </c>
      <c r="M19" s="4">
        <v>0.99</v>
      </c>
      <c r="N19" s="5">
        <f t="shared" si="0"/>
        <v>750</v>
      </c>
      <c r="O19" s="14" t="s">
        <v>14</v>
      </c>
      <c r="P19" s="15" t="s">
        <v>267</v>
      </c>
      <c r="Q19" s="37">
        <v>7</v>
      </c>
      <c r="R19" s="37">
        <v>15</v>
      </c>
      <c r="S19" s="37">
        <v>1985</v>
      </c>
      <c r="T19" s="15" t="s">
        <v>172</v>
      </c>
      <c r="U19" s="16">
        <f t="shared" ca="1" si="1"/>
        <v>33</v>
      </c>
      <c r="V19" s="16">
        <f t="shared" si="2"/>
        <v>16</v>
      </c>
      <c r="W19" s="17">
        <f t="shared" ca="1" si="3"/>
        <v>17.568788501026695</v>
      </c>
      <c r="X19" s="18" t="s">
        <v>515</v>
      </c>
      <c r="Y19" s="18" t="s">
        <v>519</v>
      </c>
      <c r="Z19" s="18">
        <v>34</v>
      </c>
      <c r="AA19" s="72">
        <f t="shared" si="4"/>
        <v>4250</v>
      </c>
      <c r="AC19" s="70" t="s">
        <v>95</v>
      </c>
      <c r="AD19" s="66"/>
      <c r="AE19" s="66">
        <v>1250</v>
      </c>
      <c r="AF19" s="66"/>
      <c r="AG19" s="66"/>
      <c r="AH19" s="66"/>
      <c r="AI19" s="66"/>
      <c r="AJ19" s="66">
        <v>500</v>
      </c>
      <c r="AK19" s="66"/>
      <c r="AL19" s="66">
        <v>1750</v>
      </c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</row>
    <row r="20" spans="1:146" ht="15" customHeight="1" x14ac:dyDescent="0.25">
      <c r="A20" s="12" t="s">
        <v>268</v>
      </c>
      <c r="B20" s="13">
        <v>52</v>
      </c>
      <c r="C20" s="14" t="s">
        <v>43</v>
      </c>
      <c r="D20" s="14" t="s">
        <v>44</v>
      </c>
      <c r="E20" s="14" t="s">
        <v>269</v>
      </c>
      <c r="F20" s="14" t="s">
        <v>270</v>
      </c>
      <c r="G20" s="14" t="s">
        <v>271</v>
      </c>
      <c r="H20" s="14" t="s">
        <v>125</v>
      </c>
      <c r="I20" s="14" t="s">
        <v>272</v>
      </c>
      <c r="J20" s="14" t="s">
        <v>273</v>
      </c>
      <c r="K20" s="14" t="s">
        <v>274</v>
      </c>
      <c r="L20" s="14" t="s">
        <v>275</v>
      </c>
      <c r="M20" s="4">
        <v>1.02</v>
      </c>
      <c r="N20" s="5">
        <f t="shared" si="0"/>
        <v>1000</v>
      </c>
      <c r="O20" s="14" t="s">
        <v>11</v>
      </c>
      <c r="P20" s="15" t="s">
        <v>276</v>
      </c>
      <c r="Q20" s="37">
        <v>4</v>
      </c>
      <c r="R20" s="37">
        <v>28</v>
      </c>
      <c r="S20" s="37">
        <v>1965</v>
      </c>
      <c r="T20" s="15" t="s">
        <v>277</v>
      </c>
      <c r="U20" s="16">
        <f t="shared" ca="1" si="1"/>
        <v>53</v>
      </c>
      <c r="V20" s="16">
        <f t="shared" si="2"/>
        <v>39</v>
      </c>
      <c r="W20" s="17">
        <f t="shared" ca="1" si="3"/>
        <v>13.582477754962355</v>
      </c>
      <c r="X20" s="18" t="s">
        <v>513</v>
      </c>
      <c r="Y20" s="69" t="s">
        <v>520</v>
      </c>
      <c r="Z20" s="71">
        <v>11</v>
      </c>
      <c r="AA20" s="72">
        <f t="shared" si="4"/>
        <v>1650</v>
      </c>
      <c r="AC20" s="70" t="s">
        <v>571</v>
      </c>
      <c r="AD20" s="73"/>
      <c r="AE20" s="73">
        <v>0.94500000000000006</v>
      </c>
      <c r="AF20" s="73"/>
      <c r="AG20" s="73"/>
      <c r="AH20" s="73"/>
      <c r="AI20" s="73"/>
      <c r="AJ20" s="73">
        <v>0.93</v>
      </c>
      <c r="AK20" s="73"/>
      <c r="AL20" s="73">
        <v>0.94000000000000006</v>
      </c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</row>
    <row r="21" spans="1:146" ht="15" x14ac:dyDescent="0.25">
      <c r="A21" s="12" t="s">
        <v>278</v>
      </c>
      <c r="B21" s="13">
        <v>4</v>
      </c>
      <c r="C21" s="14" t="s">
        <v>19</v>
      </c>
      <c r="D21" s="14" t="s">
        <v>45</v>
      </c>
      <c r="E21" s="14" t="s">
        <v>279</v>
      </c>
      <c r="F21" s="14" t="s">
        <v>114</v>
      </c>
      <c r="G21" s="14" t="s">
        <v>280</v>
      </c>
      <c r="H21" s="14" t="s">
        <v>281</v>
      </c>
      <c r="I21" s="14" t="s">
        <v>282</v>
      </c>
      <c r="J21" s="14" t="s">
        <v>283</v>
      </c>
      <c r="K21" s="14" t="s">
        <v>284</v>
      </c>
      <c r="L21" s="14" t="s">
        <v>285</v>
      </c>
      <c r="M21" s="4">
        <v>0.97</v>
      </c>
      <c r="N21" s="5">
        <f t="shared" si="0"/>
        <v>750</v>
      </c>
      <c r="O21" s="14" t="s">
        <v>21</v>
      </c>
      <c r="P21" s="15" t="s">
        <v>267</v>
      </c>
      <c r="Q21" s="37">
        <v>7</v>
      </c>
      <c r="R21" s="37">
        <v>15</v>
      </c>
      <c r="S21" s="37">
        <v>1985</v>
      </c>
      <c r="T21" s="15" t="s">
        <v>286</v>
      </c>
      <c r="U21" s="16">
        <f t="shared" ca="1" si="1"/>
        <v>33</v>
      </c>
      <c r="V21" s="16">
        <f t="shared" si="2"/>
        <v>16</v>
      </c>
      <c r="W21" s="17">
        <f t="shared" ca="1" si="3"/>
        <v>17.577002053388089</v>
      </c>
      <c r="X21" s="18" t="s">
        <v>515</v>
      </c>
      <c r="Y21" s="18" t="s">
        <v>520</v>
      </c>
      <c r="Z21" s="18">
        <v>12</v>
      </c>
      <c r="AA21" s="72">
        <f t="shared" si="4"/>
        <v>1800</v>
      </c>
      <c r="AC21" s="29" t="s">
        <v>23</v>
      </c>
      <c r="AD21" s="30"/>
      <c r="AE21" s="30"/>
      <c r="AF21" s="30"/>
      <c r="AG21" s="30"/>
      <c r="AH21" s="30"/>
      <c r="AI21" s="30"/>
      <c r="AJ21" s="30"/>
      <c r="AK21" s="30"/>
      <c r="AL21" s="30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</row>
    <row r="22" spans="1:146" ht="15" x14ac:dyDescent="0.25">
      <c r="A22" s="12" t="s">
        <v>302</v>
      </c>
      <c r="B22" s="13">
        <v>56</v>
      </c>
      <c r="C22" s="14" t="s">
        <v>49</v>
      </c>
      <c r="D22" s="14" t="s">
        <v>47</v>
      </c>
      <c r="E22" s="14" t="s">
        <v>303</v>
      </c>
      <c r="F22" s="14" t="s">
        <v>114</v>
      </c>
      <c r="G22" s="14" t="s">
        <v>304</v>
      </c>
      <c r="H22" s="14" t="s">
        <v>281</v>
      </c>
      <c r="I22" s="14" t="s">
        <v>305</v>
      </c>
      <c r="J22" s="14" t="s">
        <v>306</v>
      </c>
      <c r="K22" s="14" t="s">
        <v>307</v>
      </c>
      <c r="L22" s="14" t="s">
        <v>114</v>
      </c>
      <c r="M22" s="4">
        <v>0.93</v>
      </c>
      <c r="N22" s="5">
        <f t="shared" si="0"/>
        <v>500</v>
      </c>
      <c r="O22" s="14" t="s">
        <v>8</v>
      </c>
      <c r="P22" s="15" t="s">
        <v>308</v>
      </c>
      <c r="Q22" s="37">
        <v>7</v>
      </c>
      <c r="R22" s="37">
        <v>16</v>
      </c>
      <c r="S22" s="37">
        <v>1965</v>
      </c>
      <c r="T22" s="15" t="s">
        <v>210</v>
      </c>
      <c r="U22" s="16">
        <f t="shared" ca="1" si="1"/>
        <v>53</v>
      </c>
      <c r="V22" s="16">
        <f t="shared" si="2"/>
        <v>40</v>
      </c>
      <c r="W22" s="17">
        <f t="shared" ca="1" si="3"/>
        <v>13.560574948665298</v>
      </c>
      <c r="X22" s="18" t="s">
        <v>515</v>
      </c>
      <c r="Y22" s="18" t="s">
        <v>520</v>
      </c>
      <c r="Z22" s="18">
        <v>4</v>
      </c>
      <c r="AA22" s="72">
        <f t="shared" si="4"/>
        <v>600</v>
      </c>
      <c r="AC22" s="70" t="s">
        <v>569</v>
      </c>
      <c r="AD22" s="30"/>
      <c r="AE22" s="30"/>
      <c r="AF22" s="30">
        <v>5</v>
      </c>
      <c r="AG22" s="30">
        <v>1</v>
      </c>
      <c r="AH22" s="30">
        <v>1</v>
      </c>
      <c r="AI22" s="30"/>
      <c r="AJ22" s="30"/>
      <c r="AK22" s="30"/>
      <c r="AL22" s="30">
        <v>7</v>
      </c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</row>
    <row r="23" spans="1:146" ht="15" customHeight="1" x14ac:dyDescent="0.25">
      <c r="A23" s="12" t="s">
        <v>309</v>
      </c>
      <c r="B23" s="13">
        <v>64</v>
      </c>
      <c r="C23" s="14" t="s">
        <v>50</v>
      </c>
      <c r="D23" s="14" t="s">
        <v>47</v>
      </c>
      <c r="E23" s="14" t="s">
        <v>310</v>
      </c>
      <c r="F23" s="14" t="s">
        <v>114</v>
      </c>
      <c r="G23" s="14" t="s">
        <v>311</v>
      </c>
      <c r="H23" s="14" t="s">
        <v>125</v>
      </c>
      <c r="I23" s="14" t="s">
        <v>312</v>
      </c>
      <c r="J23" s="14" t="s">
        <v>313</v>
      </c>
      <c r="K23" s="14" t="s">
        <v>314</v>
      </c>
      <c r="L23" s="14" t="s">
        <v>114</v>
      </c>
      <c r="M23" s="4">
        <v>0.95</v>
      </c>
      <c r="N23" s="5">
        <f t="shared" si="0"/>
        <v>750</v>
      </c>
      <c r="O23" s="14" t="s">
        <v>30</v>
      </c>
      <c r="P23" s="15" t="s">
        <v>315</v>
      </c>
      <c r="Q23" s="37">
        <v>7</v>
      </c>
      <c r="R23" s="37">
        <v>20</v>
      </c>
      <c r="S23" s="37">
        <v>1966</v>
      </c>
      <c r="T23" s="15" t="s">
        <v>316</v>
      </c>
      <c r="U23" s="16">
        <f t="shared" ca="1" si="1"/>
        <v>52</v>
      </c>
      <c r="V23" s="16">
        <f t="shared" si="2"/>
        <v>40</v>
      </c>
      <c r="W23" s="17">
        <f t="shared" ca="1" si="3"/>
        <v>12.358658453114305</v>
      </c>
      <c r="X23" s="18" t="s">
        <v>515</v>
      </c>
      <c r="Y23" s="18" t="s">
        <v>519</v>
      </c>
      <c r="Z23" s="18">
        <v>1</v>
      </c>
      <c r="AA23" s="72">
        <f t="shared" si="4"/>
        <v>125</v>
      </c>
      <c r="AC23" s="70" t="s">
        <v>570</v>
      </c>
      <c r="AD23" s="67"/>
      <c r="AE23" s="67"/>
      <c r="AF23" s="67">
        <v>66.599999999999994</v>
      </c>
      <c r="AG23" s="67">
        <v>73</v>
      </c>
      <c r="AH23" s="67">
        <v>54</v>
      </c>
      <c r="AI23" s="67"/>
      <c r="AJ23" s="67"/>
      <c r="AK23" s="67"/>
      <c r="AL23" s="67">
        <v>65.714285714285708</v>
      </c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</row>
    <row r="24" spans="1:146" ht="15" customHeight="1" x14ac:dyDescent="0.25">
      <c r="A24" s="12" t="s">
        <v>294</v>
      </c>
      <c r="B24" s="13">
        <v>44</v>
      </c>
      <c r="C24" s="14" t="s">
        <v>48</v>
      </c>
      <c r="D24" s="14" t="s">
        <v>47</v>
      </c>
      <c r="E24" s="14" t="s">
        <v>295</v>
      </c>
      <c r="F24" s="14" t="s">
        <v>114</v>
      </c>
      <c r="G24" s="14" t="s">
        <v>296</v>
      </c>
      <c r="H24" s="14" t="s">
        <v>125</v>
      </c>
      <c r="I24" s="14" t="s">
        <v>297</v>
      </c>
      <c r="J24" s="14" t="s">
        <v>298</v>
      </c>
      <c r="K24" s="14" t="s">
        <v>299</v>
      </c>
      <c r="L24" s="14" t="s">
        <v>300</v>
      </c>
      <c r="M24" s="4">
        <v>0.89</v>
      </c>
      <c r="N24" s="5">
        <f t="shared" si="0"/>
        <v>400</v>
      </c>
      <c r="O24" s="14" t="s">
        <v>24</v>
      </c>
      <c r="P24" s="15" t="s">
        <v>301</v>
      </c>
      <c r="Q24" s="37">
        <v>7</v>
      </c>
      <c r="R24" s="37">
        <v>17</v>
      </c>
      <c r="S24" s="37">
        <v>1986</v>
      </c>
      <c r="T24" s="15" t="s">
        <v>238</v>
      </c>
      <c r="U24" s="16">
        <f t="shared" ca="1" si="1"/>
        <v>32</v>
      </c>
      <c r="V24" s="16">
        <f t="shared" si="2"/>
        <v>18</v>
      </c>
      <c r="W24" s="17">
        <f t="shared" ca="1" si="3"/>
        <v>13.604380561259411</v>
      </c>
      <c r="X24" s="18" t="s">
        <v>515</v>
      </c>
      <c r="Y24" s="18" t="s">
        <v>519</v>
      </c>
      <c r="Z24" s="18">
        <v>41</v>
      </c>
      <c r="AA24" s="72">
        <f t="shared" si="4"/>
        <v>5125</v>
      </c>
      <c r="AC24" s="70" t="s">
        <v>95</v>
      </c>
      <c r="AD24" s="66"/>
      <c r="AE24" s="66"/>
      <c r="AF24" s="66">
        <v>2650</v>
      </c>
      <c r="AG24" s="66">
        <v>400</v>
      </c>
      <c r="AH24" s="66">
        <v>100</v>
      </c>
      <c r="AI24" s="66"/>
      <c r="AJ24" s="66"/>
      <c r="AK24" s="66"/>
      <c r="AL24" s="66">
        <v>3150</v>
      </c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</row>
    <row r="25" spans="1:146" ht="15" x14ac:dyDescent="0.25">
      <c r="A25" s="12" t="s">
        <v>287</v>
      </c>
      <c r="B25" s="13">
        <v>55</v>
      </c>
      <c r="C25" s="14" t="s">
        <v>46</v>
      </c>
      <c r="D25" s="14" t="s">
        <v>47</v>
      </c>
      <c r="E25" s="14" t="s">
        <v>288</v>
      </c>
      <c r="F25" s="14" t="s">
        <v>289</v>
      </c>
      <c r="G25" s="14" t="s">
        <v>134</v>
      </c>
      <c r="H25" s="14" t="s">
        <v>135</v>
      </c>
      <c r="I25" s="14" t="s">
        <v>290</v>
      </c>
      <c r="J25" s="14" t="s">
        <v>291</v>
      </c>
      <c r="K25" s="14" t="s">
        <v>292</v>
      </c>
      <c r="L25" s="14" t="s">
        <v>114</v>
      </c>
      <c r="M25" s="4">
        <v>0.88</v>
      </c>
      <c r="N25" s="5">
        <f t="shared" si="0"/>
        <v>400</v>
      </c>
      <c r="O25" s="14" t="s">
        <v>24</v>
      </c>
      <c r="P25" s="15" t="s">
        <v>293</v>
      </c>
      <c r="Q25" s="37">
        <v>5</v>
      </c>
      <c r="R25" s="37">
        <v>30</v>
      </c>
      <c r="S25" s="37">
        <v>1985</v>
      </c>
      <c r="T25" s="15" t="s">
        <v>210</v>
      </c>
      <c r="U25" s="16">
        <f t="shared" ca="1" si="1"/>
        <v>33</v>
      </c>
      <c r="V25" s="16">
        <f t="shared" si="2"/>
        <v>20</v>
      </c>
      <c r="W25" s="17">
        <f t="shared" ca="1" si="3"/>
        <v>13.560574948665298</v>
      </c>
      <c r="X25" s="18" t="s">
        <v>513</v>
      </c>
      <c r="Y25" s="69" t="s">
        <v>518</v>
      </c>
      <c r="Z25" s="71">
        <v>1</v>
      </c>
      <c r="AA25" s="72">
        <f t="shared" si="4"/>
        <v>100</v>
      </c>
      <c r="AC25" s="70" t="s">
        <v>571</v>
      </c>
      <c r="AD25" s="73"/>
      <c r="AE25" s="73"/>
      <c r="AF25" s="73">
        <v>0.88600000000000012</v>
      </c>
      <c r="AG25" s="73">
        <v>0.88</v>
      </c>
      <c r="AH25" s="73">
        <v>0.77</v>
      </c>
      <c r="AI25" s="73"/>
      <c r="AJ25" s="73"/>
      <c r="AK25" s="73"/>
      <c r="AL25" s="73">
        <v>0.86857142857142855</v>
      </c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</row>
    <row r="26" spans="1:146" ht="15" customHeight="1" x14ac:dyDescent="0.25">
      <c r="A26" s="12" t="s">
        <v>317</v>
      </c>
      <c r="B26" s="13">
        <v>40</v>
      </c>
      <c r="C26" s="14" t="s">
        <v>51</v>
      </c>
      <c r="D26" s="14" t="s">
        <v>52</v>
      </c>
      <c r="E26" s="14" t="s">
        <v>318</v>
      </c>
      <c r="F26" s="14" t="s">
        <v>114</v>
      </c>
      <c r="G26" s="14" t="s">
        <v>124</v>
      </c>
      <c r="H26" s="14" t="s">
        <v>125</v>
      </c>
      <c r="I26" s="14" t="s">
        <v>126</v>
      </c>
      <c r="J26" s="14" t="s">
        <v>319</v>
      </c>
      <c r="K26" s="14" t="s">
        <v>320</v>
      </c>
      <c r="L26" s="14" t="s">
        <v>321</v>
      </c>
      <c r="M26" s="4">
        <v>0.83</v>
      </c>
      <c r="N26" s="5">
        <f t="shared" si="0"/>
        <v>250</v>
      </c>
      <c r="O26" s="14" t="s">
        <v>11</v>
      </c>
      <c r="P26" s="15" t="s">
        <v>322</v>
      </c>
      <c r="Q26" s="37">
        <v>2</v>
      </c>
      <c r="R26" s="37">
        <v>19</v>
      </c>
      <c r="S26" s="37">
        <v>1953</v>
      </c>
      <c r="T26" s="15" t="s">
        <v>323</v>
      </c>
      <c r="U26" s="16">
        <f t="shared" ca="1" si="1"/>
        <v>65</v>
      </c>
      <c r="V26" s="16">
        <f t="shared" si="2"/>
        <v>50</v>
      </c>
      <c r="W26" s="17">
        <f t="shared" ca="1" si="3"/>
        <v>15.542778918548938</v>
      </c>
      <c r="X26" s="18" t="s">
        <v>514</v>
      </c>
      <c r="Y26" s="69" t="s">
        <v>520</v>
      </c>
      <c r="Z26" s="71">
        <v>100</v>
      </c>
      <c r="AA26" s="72">
        <f t="shared" si="4"/>
        <v>15000</v>
      </c>
      <c r="AC26" s="29" t="s">
        <v>24</v>
      </c>
      <c r="AD26" s="30"/>
      <c r="AE26" s="30"/>
      <c r="AF26" s="30"/>
      <c r="AG26" s="30"/>
      <c r="AH26" s="30"/>
      <c r="AI26" s="30"/>
      <c r="AJ26" s="30"/>
      <c r="AK26" s="30"/>
      <c r="AL26" s="30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</row>
    <row r="27" spans="1:146" ht="30" x14ac:dyDescent="0.25">
      <c r="A27" s="12" t="s">
        <v>324</v>
      </c>
      <c r="B27" s="13">
        <v>48</v>
      </c>
      <c r="C27" s="14" t="s">
        <v>53</v>
      </c>
      <c r="D27" s="14" t="s">
        <v>54</v>
      </c>
      <c r="E27" s="14" t="s">
        <v>325</v>
      </c>
      <c r="F27" s="14" t="s">
        <v>114</v>
      </c>
      <c r="G27" s="14" t="s">
        <v>326</v>
      </c>
      <c r="H27" s="14" t="s">
        <v>135</v>
      </c>
      <c r="I27" s="14" t="s">
        <v>327</v>
      </c>
      <c r="J27" s="14" t="s">
        <v>328</v>
      </c>
      <c r="K27" s="14" t="s">
        <v>114</v>
      </c>
      <c r="L27" s="14" t="s">
        <v>114</v>
      </c>
      <c r="M27" s="4">
        <v>0.86</v>
      </c>
      <c r="N27" s="5">
        <f t="shared" si="0"/>
        <v>400</v>
      </c>
      <c r="O27" s="14" t="s">
        <v>24</v>
      </c>
      <c r="P27" s="15" t="s">
        <v>329</v>
      </c>
      <c r="Q27" s="37">
        <v>6</v>
      </c>
      <c r="R27" s="37">
        <v>21</v>
      </c>
      <c r="S27" s="37">
        <v>1967</v>
      </c>
      <c r="T27" s="15" t="s">
        <v>247</v>
      </c>
      <c r="U27" s="16">
        <f t="shared" ca="1" si="1"/>
        <v>51</v>
      </c>
      <c r="V27" s="16">
        <f t="shared" si="2"/>
        <v>37</v>
      </c>
      <c r="W27" s="17">
        <f t="shared" ca="1" si="3"/>
        <v>13.596167008898014</v>
      </c>
      <c r="X27" s="18" t="s">
        <v>515</v>
      </c>
      <c r="Y27" s="69" t="s">
        <v>518</v>
      </c>
      <c r="Z27" s="18">
        <v>0</v>
      </c>
      <c r="AA27" s="72">
        <f t="shared" si="4"/>
        <v>0</v>
      </c>
      <c r="AC27" s="70" t="s">
        <v>569</v>
      </c>
      <c r="AD27" s="30">
        <v>2</v>
      </c>
      <c r="AE27" s="30"/>
      <c r="AF27" s="30">
        <v>2</v>
      </c>
      <c r="AG27" s="30"/>
      <c r="AH27" s="30">
        <v>3</v>
      </c>
      <c r="AI27" s="30"/>
      <c r="AJ27" s="30"/>
      <c r="AK27" s="30"/>
      <c r="AL27" s="30">
        <v>7</v>
      </c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</row>
    <row r="28" spans="1:146" ht="15" customHeight="1" x14ac:dyDescent="0.25">
      <c r="A28" s="12" t="s">
        <v>330</v>
      </c>
      <c r="B28" s="13">
        <v>42</v>
      </c>
      <c r="C28" s="14" t="s">
        <v>55</v>
      </c>
      <c r="D28" s="14" t="s">
        <v>56</v>
      </c>
      <c r="E28" s="14" t="s">
        <v>331</v>
      </c>
      <c r="F28" s="14" t="s">
        <v>114</v>
      </c>
      <c r="G28" s="14" t="s">
        <v>332</v>
      </c>
      <c r="H28" s="14" t="s">
        <v>125</v>
      </c>
      <c r="I28" s="14" t="s">
        <v>333</v>
      </c>
      <c r="J28" s="14" t="s">
        <v>334</v>
      </c>
      <c r="K28" s="14" t="s">
        <v>335</v>
      </c>
      <c r="L28" s="14" t="s">
        <v>336</v>
      </c>
      <c r="M28" s="4">
        <v>0.99</v>
      </c>
      <c r="N28" s="5">
        <f t="shared" si="0"/>
        <v>750</v>
      </c>
      <c r="O28" s="14" t="s">
        <v>23</v>
      </c>
      <c r="P28" s="15" t="s">
        <v>337</v>
      </c>
      <c r="Q28" s="37">
        <v>7</v>
      </c>
      <c r="R28" s="37">
        <v>15</v>
      </c>
      <c r="S28" s="37">
        <v>1963</v>
      </c>
      <c r="T28" s="15" t="s">
        <v>338</v>
      </c>
      <c r="U28" s="16">
        <f t="shared" ca="1" si="1"/>
        <v>55</v>
      </c>
      <c r="V28" s="16">
        <f t="shared" si="2"/>
        <v>40</v>
      </c>
      <c r="W28" s="17">
        <f t="shared" ca="1" si="3"/>
        <v>15.419575633127995</v>
      </c>
      <c r="X28" s="18" t="s">
        <v>514</v>
      </c>
      <c r="Y28" s="18" t="s">
        <v>520</v>
      </c>
      <c r="Z28" s="18">
        <v>2</v>
      </c>
      <c r="AA28" s="72">
        <f t="shared" si="4"/>
        <v>300</v>
      </c>
      <c r="AC28" s="70" t="s">
        <v>570</v>
      </c>
      <c r="AD28" s="67">
        <v>71</v>
      </c>
      <c r="AE28" s="67"/>
      <c r="AF28" s="67">
        <v>34</v>
      </c>
      <c r="AG28" s="67"/>
      <c r="AH28" s="67">
        <v>44.333333333333336</v>
      </c>
      <c r="AI28" s="67"/>
      <c r="AJ28" s="67"/>
      <c r="AK28" s="67"/>
      <c r="AL28" s="67">
        <v>49</v>
      </c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</row>
    <row r="29" spans="1:146" ht="15" customHeight="1" x14ac:dyDescent="0.25">
      <c r="A29" s="12" t="s">
        <v>339</v>
      </c>
      <c r="B29" s="13">
        <v>22</v>
      </c>
      <c r="C29" s="14" t="s">
        <v>57</v>
      </c>
      <c r="D29" s="14" t="s">
        <v>58</v>
      </c>
      <c r="E29" s="14" t="s">
        <v>340</v>
      </c>
      <c r="F29" s="14" t="s">
        <v>114</v>
      </c>
      <c r="G29" s="14" t="s">
        <v>134</v>
      </c>
      <c r="H29" s="14" t="s">
        <v>135</v>
      </c>
      <c r="I29" s="14" t="s">
        <v>341</v>
      </c>
      <c r="J29" s="14" t="s">
        <v>342</v>
      </c>
      <c r="K29" s="14" t="s">
        <v>343</v>
      </c>
      <c r="L29" s="14" t="s">
        <v>344</v>
      </c>
      <c r="M29" s="4">
        <v>0.98</v>
      </c>
      <c r="N29" s="5">
        <f t="shared" si="0"/>
        <v>750</v>
      </c>
      <c r="O29" s="14" t="s">
        <v>30</v>
      </c>
      <c r="P29" s="15" t="s">
        <v>227</v>
      </c>
      <c r="Q29" s="37">
        <v>6</v>
      </c>
      <c r="R29" s="37">
        <v>6</v>
      </c>
      <c r="S29" s="37">
        <v>1966</v>
      </c>
      <c r="T29" s="15" t="s">
        <v>345</v>
      </c>
      <c r="U29" s="16">
        <f t="shared" ca="1" si="1"/>
        <v>52</v>
      </c>
      <c r="V29" s="16">
        <f t="shared" si="2"/>
        <v>36</v>
      </c>
      <c r="W29" s="17">
        <f t="shared" ca="1" si="3"/>
        <v>15.942505133470226</v>
      </c>
      <c r="X29" s="18" t="s">
        <v>515</v>
      </c>
      <c r="Y29" s="69" t="s">
        <v>518</v>
      </c>
      <c r="Z29" s="18">
        <v>9</v>
      </c>
      <c r="AA29" s="72">
        <f t="shared" si="4"/>
        <v>900</v>
      </c>
      <c r="AC29" s="70" t="s">
        <v>95</v>
      </c>
      <c r="AD29" s="66">
        <v>2000</v>
      </c>
      <c r="AE29" s="66"/>
      <c r="AF29" s="66">
        <v>800</v>
      </c>
      <c r="AG29" s="66"/>
      <c r="AH29" s="66">
        <v>1550</v>
      </c>
      <c r="AI29" s="66"/>
      <c r="AJ29" s="66"/>
      <c r="AK29" s="66"/>
      <c r="AL29" s="66">
        <v>4350</v>
      </c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</row>
    <row r="30" spans="1:146" ht="15" customHeight="1" x14ac:dyDescent="0.25">
      <c r="A30" s="12" t="s">
        <v>346</v>
      </c>
      <c r="B30" s="13">
        <v>10</v>
      </c>
      <c r="C30" s="14" t="s">
        <v>59</v>
      </c>
      <c r="D30" s="14" t="s">
        <v>51</v>
      </c>
      <c r="E30" s="14" t="s">
        <v>347</v>
      </c>
      <c r="F30" s="14" t="s">
        <v>114</v>
      </c>
      <c r="G30" s="14" t="s">
        <v>176</v>
      </c>
      <c r="H30" s="14" t="s">
        <v>125</v>
      </c>
      <c r="I30" s="14" t="s">
        <v>348</v>
      </c>
      <c r="J30" s="14" t="s">
        <v>349</v>
      </c>
      <c r="K30" s="14" t="s">
        <v>350</v>
      </c>
      <c r="L30" s="14" t="s">
        <v>351</v>
      </c>
      <c r="M30" s="4">
        <v>0.98</v>
      </c>
      <c r="N30" s="5">
        <f t="shared" si="0"/>
        <v>750</v>
      </c>
      <c r="O30" s="14" t="s">
        <v>14</v>
      </c>
      <c r="P30" s="15" t="s">
        <v>352</v>
      </c>
      <c r="Q30" s="37">
        <v>3</v>
      </c>
      <c r="R30" s="37">
        <v>26</v>
      </c>
      <c r="S30" s="37">
        <v>1960</v>
      </c>
      <c r="T30" s="15" t="s">
        <v>353</v>
      </c>
      <c r="U30" s="16">
        <f t="shared" ca="1" si="1"/>
        <v>58</v>
      </c>
      <c r="V30" s="16">
        <f t="shared" si="2"/>
        <v>41</v>
      </c>
      <c r="W30" s="17">
        <f t="shared" ca="1" si="3"/>
        <v>17.574264202600958</v>
      </c>
      <c r="X30" s="18" t="s">
        <v>514</v>
      </c>
      <c r="Y30" s="69" t="s">
        <v>520</v>
      </c>
      <c r="Z30" s="71">
        <v>5</v>
      </c>
      <c r="AA30" s="72">
        <f t="shared" si="4"/>
        <v>750</v>
      </c>
      <c r="AC30" s="70" t="s">
        <v>571</v>
      </c>
      <c r="AD30" s="73">
        <v>1.05</v>
      </c>
      <c r="AE30" s="73"/>
      <c r="AF30" s="73">
        <v>0.88500000000000001</v>
      </c>
      <c r="AG30" s="73"/>
      <c r="AH30" s="73">
        <v>0.90666666666666662</v>
      </c>
      <c r="AI30" s="73"/>
      <c r="AJ30" s="73"/>
      <c r="AK30" s="73"/>
      <c r="AL30" s="73">
        <v>0.94142857142857139</v>
      </c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</row>
    <row r="31" spans="1:146" ht="15" customHeight="1" x14ac:dyDescent="0.25">
      <c r="A31" s="12" t="s">
        <v>354</v>
      </c>
      <c r="B31" s="13">
        <v>45</v>
      </c>
      <c r="C31" s="14" t="s">
        <v>60</v>
      </c>
      <c r="D31" s="14" t="s">
        <v>61</v>
      </c>
      <c r="E31" s="14" t="s">
        <v>355</v>
      </c>
      <c r="F31" s="14" t="s">
        <v>356</v>
      </c>
      <c r="G31" s="14" t="s">
        <v>357</v>
      </c>
      <c r="H31" s="14" t="s">
        <v>186</v>
      </c>
      <c r="I31" s="14" t="s">
        <v>358</v>
      </c>
      <c r="J31" s="14" t="s">
        <v>359</v>
      </c>
      <c r="K31" s="14" t="s">
        <v>360</v>
      </c>
      <c r="L31" s="14" t="s">
        <v>361</v>
      </c>
      <c r="M31" s="4">
        <v>0.88</v>
      </c>
      <c r="N31" s="5">
        <f t="shared" si="0"/>
        <v>400</v>
      </c>
      <c r="O31" s="14" t="s">
        <v>30</v>
      </c>
      <c r="P31" s="15" t="s">
        <v>362</v>
      </c>
      <c r="Q31" s="37">
        <v>7</v>
      </c>
      <c r="R31" s="37">
        <v>25</v>
      </c>
      <c r="S31" s="37">
        <v>1967</v>
      </c>
      <c r="T31" s="15" t="s">
        <v>238</v>
      </c>
      <c r="U31" s="16">
        <f t="shared" ca="1" si="1"/>
        <v>51</v>
      </c>
      <c r="V31" s="16">
        <f t="shared" si="2"/>
        <v>37</v>
      </c>
      <c r="W31" s="17">
        <f t="shared" ca="1" si="3"/>
        <v>13.604380561259411</v>
      </c>
      <c r="X31" s="18" t="s">
        <v>514</v>
      </c>
      <c r="Y31" s="18" t="s">
        <v>519</v>
      </c>
      <c r="Z31" s="18">
        <v>5</v>
      </c>
      <c r="AA31" s="72">
        <f t="shared" si="4"/>
        <v>625</v>
      </c>
      <c r="AC31" s="29" t="s">
        <v>11</v>
      </c>
      <c r="AD31" s="30"/>
      <c r="AE31" s="30"/>
      <c r="AF31" s="30"/>
      <c r="AG31" s="30"/>
      <c r="AH31" s="30"/>
      <c r="AI31" s="30"/>
      <c r="AJ31" s="30"/>
      <c r="AK31" s="30"/>
      <c r="AL31" s="30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</row>
    <row r="32" spans="1:146" ht="15" customHeight="1" x14ac:dyDescent="0.25">
      <c r="A32" s="12" t="s">
        <v>363</v>
      </c>
      <c r="B32" s="13">
        <v>54</v>
      </c>
      <c r="C32" s="14" t="s">
        <v>62</v>
      </c>
      <c r="D32" s="14" t="s">
        <v>63</v>
      </c>
      <c r="E32" s="14" t="s">
        <v>364</v>
      </c>
      <c r="F32" s="14" t="s">
        <v>114</v>
      </c>
      <c r="G32" s="14" t="s">
        <v>195</v>
      </c>
      <c r="H32" s="14" t="s">
        <v>196</v>
      </c>
      <c r="I32" s="14" t="s">
        <v>365</v>
      </c>
      <c r="J32" s="14" t="s">
        <v>366</v>
      </c>
      <c r="K32" s="14" t="s">
        <v>367</v>
      </c>
      <c r="L32" s="14" t="s">
        <v>368</v>
      </c>
      <c r="M32" s="4">
        <v>0.87</v>
      </c>
      <c r="N32" s="5">
        <f t="shared" si="0"/>
        <v>400</v>
      </c>
      <c r="O32" s="14" t="s">
        <v>64</v>
      </c>
      <c r="P32" s="15" t="s">
        <v>369</v>
      </c>
      <c r="Q32" s="37">
        <v>6</v>
      </c>
      <c r="R32" s="37">
        <v>15</v>
      </c>
      <c r="S32" s="37">
        <v>1962</v>
      </c>
      <c r="T32" s="15" t="s">
        <v>370</v>
      </c>
      <c r="U32" s="16">
        <f t="shared" ca="1" si="1"/>
        <v>56</v>
      </c>
      <c r="V32" s="16">
        <f t="shared" si="2"/>
        <v>43</v>
      </c>
      <c r="W32" s="17">
        <f t="shared" ca="1" si="3"/>
        <v>13.574264202600958</v>
      </c>
      <c r="X32" s="18" t="s">
        <v>515</v>
      </c>
      <c r="Y32" s="18" t="s">
        <v>516</v>
      </c>
      <c r="Z32" s="18">
        <v>23</v>
      </c>
      <c r="AA32" s="72">
        <f t="shared" si="4"/>
        <v>1150</v>
      </c>
      <c r="AC32" s="70" t="s">
        <v>569</v>
      </c>
      <c r="AD32" s="30"/>
      <c r="AE32" s="30"/>
      <c r="AF32" s="30">
        <v>3</v>
      </c>
      <c r="AG32" s="30"/>
      <c r="AH32" s="30"/>
      <c r="AI32" s="30">
        <v>1</v>
      </c>
      <c r="AJ32" s="30"/>
      <c r="AK32" s="30">
        <v>1</v>
      </c>
      <c r="AL32" s="30">
        <v>5</v>
      </c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</row>
    <row r="33" spans="1:146" ht="15" customHeight="1" x14ac:dyDescent="0.25">
      <c r="A33" s="12" t="s">
        <v>371</v>
      </c>
      <c r="B33" s="13">
        <v>15</v>
      </c>
      <c r="C33" s="14" t="s">
        <v>65</v>
      </c>
      <c r="D33" s="14" t="s">
        <v>66</v>
      </c>
      <c r="E33" s="14" t="s">
        <v>372</v>
      </c>
      <c r="F33" s="14" t="s">
        <v>114</v>
      </c>
      <c r="G33" s="14" t="s">
        <v>373</v>
      </c>
      <c r="H33" s="14" t="s">
        <v>125</v>
      </c>
      <c r="I33" s="14" t="s">
        <v>374</v>
      </c>
      <c r="J33" s="14" t="s">
        <v>375</v>
      </c>
      <c r="K33" s="14" t="s">
        <v>376</v>
      </c>
      <c r="L33" s="14" t="s">
        <v>377</v>
      </c>
      <c r="M33" s="4">
        <v>0.86</v>
      </c>
      <c r="N33" s="5">
        <f t="shared" si="0"/>
        <v>400</v>
      </c>
      <c r="O33" s="14" t="s">
        <v>21</v>
      </c>
      <c r="P33" s="15" t="s">
        <v>378</v>
      </c>
      <c r="Q33" s="37">
        <v>5</v>
      </c>
      <c r="R33" s="37">
        <v>1</v>
      </c>
      <c r="S33" s="37">
        <v>1979</v>
      </c>
      <c r="T33" s="15" t="s">
        <v>140</v>
      </c>
      <c r="U33" s="16">
        <f t="shared" ca="1" si="1"/>
        <v>39</v>
      </c>
      <c r="V33" s="16">
        <f t="shared" si="2"/>
        <v>22</v>
      </c>
      <c r="W33" s="17">
        <f t="shared" ca="1" si="3"/>
        <v>17.546885694729639</v>
      </c>
      <c r="X33" s="18" t="s">
        <v>513</v>
      </c>
      <c r="Y33" s="69" t="s">
        <v>518</v>
      </c>
      <c r="Z33" s="71">
        <v>2</v>
      </c>
      <c r="AA33" s="72">
        <f t="shared" si="4"/>
        <v>200</v>
      </c>
      <c r="AC33" s="70" t="s">
        <v>570</v>
      </c>
      <c r="AD33" s="67"/>
      <c r="AE33" s="67"/>
      <c r="AF33" s="67">
        <v>55.333333333333336</v>
      </c>
      <c r="AG33" s="67"/>
      <c r="AH33" s="67"/>
      <c r="AI33" s="67">
        <v>61</v>
      </c>
      <c r="AJ33" s="67"/>
      <c r="AK33" s="67">
        <v>35</v>
      </c>
      <c r="AL33" s="67">
        <v>52.4</v>
      </c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</row>
    <row r="34" spans="1:146" ht="15" customHeight="1" x14ac:dyDescent="0.25">
      <c r="A34" s="12" t="s">
        <v>379</v>
      </c>
      <c r="B34" s="13">
        <v>49</v>
      </c>
      <c r="C34" s="14" t="s">
        <v>67</v>
      </c>
      <c r="D34" s="14" t="s">
        <v>68</v>
      </c>
      <c r="E34" s="14" t="s">
        <v>380</v>
      </c>
      <c r="F34" s="14" t="s">
        <v>381</v>
      </c>
      <c r="G34" s="14" t="s">
        <v>176</v>
      </c>
      <c r="H34" s="14" t="s">
        <v>125</v>
      </c>
      <c r="I34" s="14" t="s">
        <v>382</v>
      </c>
      <c r="J34" s="14" t="s">
        <v>383</v>
      </c>
      <c r="K34" s="14" t="s">
        <v>384</v>
      </c>
      <c r="L34" s="14" t="s">
        <v>114</v>
      </c>
      <c r="M34" s="4">
        <v>0.85</v>
      </c>
      <c r="N34" s="5">
        <f t="shared" si="0"/>
        <v>400</v>
      </c>
      <c r="O34" s="14" t="s">
        <v>21</v>
      </c>
      <c r="P34" s="15" t="s">
        <v>385</v>
      </c>
      <c r="Q34" s="37">
        <v>6</v>
      </c>
      <c r="R34" s="37">
        <v>17</v>
      </c>
      <c r="S34" s="37">
        <v>1980</v>
      </c>
      <c r="T34" s="15" t="s">
        <v>247</v>
      </c>
      <c r="U34" s="16">
        <f t="shared" ca="1" si="1"/>
        <v>38</v>
      </c>
      <c r="V34" s="16">
        <f t="shared" si="2"/>
        <v>24</v>
      </c>
      <c r="W34" s="17">
        <f t="shared" ca="1" si="3"/>
        <v>13.596167008898014</v>
      </c>
      <c r="X34" s="18" t="s">
        <v>513</v>
      </c>
      <c r="Y34" s="18" t="s">
        <v>517</v>
      </c>
      <c r="Z34" s="18">
        <v>26</v>
      </c>
      <c r="AA34" s="72">
        <f t="shared" si="4"/>
        <v>1950</v>
      </c>
      <c r="AC34" s="70" t="s">
        <v>95</v>
      </c>
      <c r="AD34" s="66"/>
      <c r="AE34" s="66"/>
      <c r="AF34" s="66">
        <v>1650</v>
      </c>
      <c r="AG34" s="66"/>
      <c r="AH34" s="66"/>
      <c r="AI34" s="66">
        <v>750</v>
      </c>
      <c r="AJ34" s="66"/>
      <c r="AK34" s="66">
        <v>500</v>
      </c>
      <c r="AL34" s="66">
        <v>2900</v>
      </c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</row>
    <row r="35" spans="1:146" ht="15" x14ac:dyDescent="0.25">
      <c r="A35" s="12" t="s">
        <v>386</v>
      </c>
      <c r="B35" s="13">
        <v>13</v>
      </c>
      <c r="C35" s="14" t="s">
        <v>69</v>
      </c>
      <c r="D35" s="14" t="s">
        <v>70</v>
      </c>
      <c r="E35" s="14" t="s">
        <v>387</v>
      </c>
      <c r="F35" s="14" t="s">
        <v>114</v>
      </c>
      <c r="G35" s="14" t="s">
        <v>388</v>
      </c>
      <c r="H35" s="14" t="s">
        <v>389</v>
      </c>
      <c r="I35" s="14" t="s">
        <v>390</v>
      </c>
      <c r="J35" s="14" t="s">
        <v>391</v>
      </c>
      <c r="K35" s="14" t="s">
        <v>392</v>
      </c>
      <c r="L35" s="14" t="s">
        <v>393</v>
      </c>
      <c r="M35" s="4">
        <v>0.9</v>
      </c>
      <c r="N35" s="5">
        <f t="shared" si="0"/>
        <v>500</v>
      </c>
      <c r="O35" s="14" t="s">
        <v>11</v>
      </c>
      <c r="P35" s="15" t="s">
        <v>394</v>
      </c>
      <c r="Q35" s="37">
        <v>6</v>
      </c>
      <c r="R35" s="37">
        <v>15</v>
      </c>
      <c r="S35" s="37">
        <v>1982</v>
      </c>
      <c r="T35" s="15" t="s">
        <v>140</v>
      </c>
      <c r="U35" s="16">
        <f t="shared" ca="1" si="1"/>
        <v>36</v>
      </c>
      <c r="V35" s="16">
        <f t="shared" si="2"/>
        <v>19</v>
      </c>
      <c r="W35" s="17">
        <f t="shared" ca="1" si="3"/>
        <v>17.546885694729639</v>
      </c>
      <c r="X35" s="18" t="s">
        <v>514</v>
      </c>
      <c r="Y35" s="18" t="s">
        <v>518</v>
      </c>
      <c r="Z35" s="18">
        <v>12</v>
      </c>
      <c r="AA35" s="72">
        <f t="shared" si="4"/>
        <v>1200</v>
      </c>
      <c r="AC35" s="70" t="s">
        <v>571</v>
      </c>
      <c r="AD35" s="73"/>
      <c r="AE35" s="73"/>
      <c r="AF35" s="73">
        <v>0.91</v>
      </c>
      <c r="AG35" s="73"/>
      <c r="AH35" s="73"/>
      <c r="AI35" s="73">
        <v>0.98</v>
      </c>
      <c r="AJ35" s="73"/>
      <c r="AK35" s="73">
        <v>0.9</v>
      </c>
      <c r="AL35" s="73">
        <v>0.92200000000000004</v>
      </c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</row>
    <row r="36" spans="1:146" ht="15" customHeight="1" x14ac:dyDescent="0.25">
      <c r="A36" s="12" t="s">
        <v>395</v>
      </c>
      <c r="B36" s="13">
        <v>25</v>
      </c>
      <c r="C36" s="14" t="s">
        <v>71</v>
      </c>
      <c r="D36" s="14" t="s">
        <v>72</v>
      </c>
      <c r="E36" s="14" t="s">
        <v>396</v>
      </c>
      <c r="F36" s="14" t="s">
        <v>114</v>
      </c>
      <c r="G36" s="14" t="s">
        <v>397</v>
      </c>
      <c r="H36" s="14" t="s">
        <v>398</v>
      </c>
      <c r="I36" s="14" t="s">
        <v>399</v>
      </c>
      <c r="J36" s="14" t="s">
        <v>400</v>
      </c>
      <c r="K36" s="14" t="s">
        <v>401</v>
      </c>
      <c r="L36" s="14" t="s">
        <v>402</v>
      </c>
      <c r="M36" s="4">
        <v>0.95</v>
      </c>
      <c r="N36" s="5">
        <f t="shared" si="0"/>
        <v>750</v>
      </c>
      <c r="O36" s="14" t="s">
        <v>21</v>
      </c>
      <c r="P36" s="15" t="s">
        <v>403</v>
      </c>
      <c r="Q36" s="37">
        <v>9</v>
      </c>
      <c r="R36" s="37">
        <v>1</v>
      </c>
      <c r="S36" s="37">
        <v>1985</v>
      </c>
      <c r="T36" s="15" t="s">
        <v>404</v>
      </c>
      <c r="U36" s="16">
        <f t="shared" ca="1" si="1"/>
        <v>32</v>
      </c>
      <c r="V36" s="16">
        <f t="shared" si="2"/>
        <v>17</v>
      </c>
      <c r="W36" s="17">
        <f t="shared" ca="1" si="3"/>
        <v>15.915126625598905</v>
      </c>
      <c r="X36" s="18" t="s">
        <v>513</v>
      </c>
      <c r="Y36" s="18" t="s">
        <v>520</v>
      </c>
      <c r="Z36" s="18">
        <v>9</v>
      </c>
      <c r="AA36" s="72">
        <f t="shared" si="4"/>
        <v>1350</v>
      </c>
      <c r="AC36" s="29" t="s">
        <v>64</v>
      </c>
      <c r="AD36" s="30"/>
      <c r="AE36" s="30"/>
      <c r="AF36" s="30"/>
      <c r="AG36" s="30"/>
      <c r="AH36" s="30"/>
      <c r="AI36" s="30"/>
      <c r="AJ36" s="30"/>
      <c r="AK36" s="30"/>
      <c r="AL36" s="30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</row>
    <row r="37" spans="1:146" ht="15" customHeight="1" x14ac:dyDescent="0.25">
      <c r="A37" s="12" t="s">
        <v>405</v>
      </c>
      <c r="B37" s="13">
        <v>41</v>
      </c>
      <c r="C37" s="14" t="s">
        <v>73</v>
      </c>
      <c r="D37" s="14" t="s">
        <v>74</v>
      </c>
      <c r="E37" s="14" t="s">
        <v>406</v>
      </c>
      <c r="F37" s="14" t="s">
        <v>114</v>
      </c>
      <c r="G37" s="14" t="s">
        <v>407</v>
      </c>
      <c r="H37" s="14" t="s">
        <v>125</v>
      </c>
      <c r="I37" s="14" t="s">
        <v>408</v>
      </c>
      <c r="J37" s="14" t="s">
        <v>409</v>
      </c>
      <c r="K37" s="14" t="s">
        <v>410</v>
      </c>
      <c r="L37" s="14" t="s">
        <v>411</v>
      </c>
      <c r="M37" s="4">
        <v>1.03</v>
      </c>
      <c r="N37" s="5">
        <f t="shared" si="0"/>
        <v>1000</v>
      </c>
      <c r="O37" s="14" t="s">
        <v>21</v>
      </c>
      <c r="P37" s="15" t="s">
        <v>412</v>
      </c>
      <c r="Q37" s="37">
        <v>5</v>
      </c>
      <c r="R37" s="37">
        <v>20</v>
      </c>
      <c r="S37" s="37">
        <v>1943</v>
      </c>
      <c r="T37" s="15" t="s">
        <v>413</v>
      </c>
      <c r="U37" s="16">
        <f t="shared" ca="1" si="1"/>
        <v>75</v>
      </c>
      <c r="V37" s="16">
        <f t="shared" si="2"/>
        <v>60</v>
      </c>
      <c r="W37" s="17">
        <f t="shared" ca="1" si="3"/>
        <v>15.537303216974674</v>
      </c>
      <c r="X37" s="18" t="s">
        <v>515</v>
      </c>
      <c r="Y37" s="69" t="s">
        <v>518</v>
      </c>
      <c r="Z37">
        <v>1</v>
      </c>
      <c r="AA37" s="72">
        <f t="shared" si="4"/>
        <v>100</v>
      </c>
      <c r="AC37" s="70" t="s">
        <v>569</v>
      </c>
      <c r="AD37" s="30"/>
      <c r="AE37" s="30"/>
      <c r="AF37" s="30"/>
      <c r="AG37" s="30">
        <v>1</v>
      </c>
      <c r="AH37" s="30"/>
      <c r="AI37" s="30"/>
      <c r="AJ37" s="30"/>
      <c r="AK37" s="30"/>
      <c r="AL37" s="30">
        <v>1</v>
      </c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</row>
    <row r="38" spans="1:146" ht="30" x14ac:dyDescent="0.25">
      <c r="A38" s="12" t="s">
        <v>422</v>
      </c>
      <c r="B38" s="13">
        <v>47</v>
      </c>
      <c r="C38" s="14" t="s">
        <v>77</v>
      </c>
      <c r="D38" s="14" t="s">
        <v>78</v>
      </c>
      <c r="E38" s="14" t="s">
        <v>423</v>
      </c>
      <c r="F38" s="14" t="s">
        <v>424</v>
      </c>
      <c r="G38" s="14" t="s">
        <v>176</v>
      </c>
      <c r="H38" s="14" t="s">
        <v>125</v>
      </c>
      <c r="I38" s="14" t="s">
        <v>425</v>
      </c>
      <c r="J38" s="14" t="s">
        <v>426</v>
      </c>
      <c r="K38" s="14" t="s">
        <v>427</v>
      </c>
      <c r="L38" s="14" t="s">
        <v>428</v>
      </c>
      <c r="M38" s="4">
        <v>0.55000000000000004</v>
      </c>
      <c r="N38" s="5">
        <f t="shared" si="0"/>
        <v>0</v>
      </c>
      <c r="O38" s="14" t="s">
        <v>14</v>
      </c>
      <c r="P38" s="15" t="s">
        <v>429</v>
      </c>
      <c r="Q38" s="37">
        <v>6</v>
      </c>
      <c r="R38" s="37">
        <v>15</v>
      </c>
      <c r="S38" s="37">
        <v>1954</v>
      </c>
      <c r="T38" s="15" t="s">
        <v>247</v>
      </c>
      <c r="U38" s="16">
        <f t="shared" ca="1" si="1"/>
        <v>64</v>
      </c>
      <c r="V38" s="16">
        <f t="shared" si="2"/>
        <v>50</v>
      </c>
      <c r="W38" s="17">
        <f t="shared" ca="1" si="3"/>
        <v>13.596167008898014</v>
      </c>
      <c r="X38" s="18" t="s">
        <v>515</v>
      </c>
      <c r="Y38" s="18" t="s">
        <v>519</v>
      </c>
      <c r="Z38" s="18">
        <v>12</v>
      </c>
      <c r="AA38" s="72">
        <f t="shared" si="4"/>
        <v>1500</v>
      </c>
      <c r="AC38" s="70" t="s">
        <v>570</v>
      </c>
      <c r="AD38" s="67"/>
      <c r="AE38" s="67"/>
      <c r="AF38" s="67"/>
      <c r="AG38" s="67">
        <v>55</v>
      </c>
      <c r="AH38" s="67"/>
      <c r="AI38" s="67"/>
      <c r="AJ38" s="67"/>
      <c r="AK38" s="67"/>
      <c r="AL38" s="67">
        <v>55</v>
      </c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</row>
    <row r="39" spans="1:146" ht="15" x14ac:dyDescent="0.25">
      <c r="A39" s="12" t="s">
        <v>455</v>
      </c>
      <c r="B39" s="13">
        <v>7</v>
      </c>
      <c r="C39" s="14" t="s">
        <v>83</v>
      </c>
      <c r="D39" s="14" t="s">
        <v>80</v>
      </c>
      <c r="E39" s="14" t="s">
        <v>456</v>
      </c>
      <c r="F39" s="14" t="s">
        <v>457</v>
      </c>
      <c r="G39" s="14" t="s">
        <v>176</v>
      </c>
      <c r="H39" s="14" t="s">
        <v>125</v>
      </c>
      <c r="I39" s="14" t="s">
        <v>348</v>
      </c>
      <c r="J39" s="14" t="s">
        <v>458</v>
      </c>
      <c r="K39" s="14" t="s">
        <v>459</v>
      </c>
      <c r="L39" s="14" t="s">
        <v>460</v>
      </c>
      <c r="M39" s="4">
        <v>0.88</v>
      </c>
      <c r="N39" s="5">
        <f t="shared" si="0"/>
        <v>400</v>
      </c>
      <c r="O39" s="14" t="s">
        <v>24</v>
      </c>
      <c r="P39" s="15" t="s">
        <v>461</v>
      </c>
      <c r="Q39" s="37">
        <v>8</v>
      </c>
      <c r="R39" s="37">
        <v>20</v>
      </c>
      <c r="S39" s="37">
        <v>1978</v>
      </c>
      <c r="T39" s="15" t="s">
        <v>353</v>
      </c>
      <c r="U39" s="16">
        <f t="shared" ca="1" si="1"/>
        <v>39</v>
      </c>
      <c r="V39" s="16">
        <f t="shared" si="2"/>
        <v>23</v>
      </c>
      <c r="W39" s="17">
        <f t="shared" ca="1" si="3"/>
        <v>17.574264202600958</v>
      </c>
      <c r="X39" s="18" t="s">
        <v>514</v>
      </c>
      <c r="Y39" s="18" t="s">
        <v>518</v>
      </c>
      <c r="Z39" s="18">
        <v>3</v>
      </c>
      <c r="AA39" s="72">
        <f t="shared" si="4"/>
        <v>300</v>
      </c>
      <c r="AC39" s="70" t="s">
        <v>95</v>
      </c>
      <c r="AD39" s="66"/>
      <c r="AE39" s="66"/>
      <c r="AF39" s="66"/>
      <c r="AG39" s="66">
        <v>400</v>
      </c>
      <c r="AH39" s="66"/>
      <c r="AI39" s="66"/>
      <c r="AJ39" s="66"/>
      <c r="AK39" s="66"/>
      <c r="AL39" s="66">
        <v>400</v>
      </c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</row>
    <row r="40" spans="1:146" ht="15" customHeight="1" x14ac:dyDescent="0.25">
      <c r="A40" s="12" t="s">
        <v>447</v>
      </c>
      <c r="B40" s="13">
        <v>24</v>
      </c>
      <c r="C40" s="14" t="s">
        <v>82</v>
      </c>
      <c r="D40" s="14" t="s">
        <v>80</v>
      </c>
      <c r="E40" s="14" t="s">
        <v>448</v>
      </c>
      <c r="F40" s="14" t="s">
        <v>449</v>
      </c>
      <c r="G40" s="14" t="s">
        <v>134</v>
      </c>
      <c r="H40" s="14" t="s">
        <v>135</v>
      </c>
      <c r="I40" s="14" t="s">
        <v>136</v>
      </c>
      <c r="J40" s="14" t="s">
        <v>450</v>
      </c>
      <c r="K40" s="14" t="s">
        <v>451</v>
      </c>
      <c r="L40" s="14" t="s">
        <v>452</v>
      </c>
      <c r="M40" s="4">
        <v>0.78</v>
      </c>
      <c r="N40" s="5">
        <f t="shared" si="0"/>
        <v>100</v>
      </c>
      <c r="O40" s="14" t="s">
        <v>30</v>
      </c>
      <c r="P40" s="15" t="s">
        <v>453</v>
      </c>
      <c r="Q40" s="37">
        <v>1</v>
      </c>
      <c r="R40" s="37">
        <v>10</v>
      </c>
      <c r="S40" s="37">
        <v>1980</v>
      </c>
      <c r="T40" s="15" t="s">
        <v>454</v>
      </c>
      <c r="U40" s="16">
        <f t="shared" ca="1" si="1"/>
        <v>38</v>
      </c>
      <c r="V40" s="16">
        <f t="shared" si="2"/>
        <v>22</v>
      </c>
      <c r="W40" s="17">
        <f t="shared" ca="1" si="3"/>
        <v>15.832991101984941</v>
      </c>
      <c r="X40" s="18" t="s">
        <v>513</v>
      </c>
      <c r="Y40" s="69" t="s">
        <v>517</v>
      </c>
      <c r="Z40" s="30">
        <v>52</v>
      </c>
      <c r="AA40" s="72">
        <f t="shared" si="4"/>
        <v>3900</v>
      </c>
      <c r="AC40" s="70" t="s">
        <v>571</v>
      </c>
      <c r="AD40" s="73"/>
      <c r="AE40" s="73"/>
      <c r="AF40" s="73"/>
      <c r="AG40" s="73">
        <v>0.87</v>
      </c>
      <c r="AH40" s="73"/>
      <c r="AI40" s="73"/>
      <c r="AJ40" s="73"/>
      <c r="AK40" s="73"/>
      <c r="AL40" s="73">
        <v>0.87</v>
      </c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</row>
    <row r="41" spans="1:146" ht="15" customHeight="1" x14ac:dyDescent="0.25">
      <c r="A41" s="12" t="s">
        <v>437</v>
      </c>
      <c r="B41" s="13">
        <v>23</v>
      </c>
      <c r="C41" s="14" t="s">
        <v>81</v>
      </c>
      <c r="D41" s="14" t="s">
        <v>80</v>
      </c>
      <c r="E41" s="14" t="s">
        <v>438</v>
      </c>
      <c r="F41" s="14" t="s">
        <v>439</v>
      </c>
      <c r="G41" s="14" t="s">
        <v>388</v>
      </c>
      <c r="H41" s="14" t="s">
        <v>389</v>
      </c>
      <c r="I41" s="14" t="s">
        <v>441</v>
      </c>
      <c r="J41" s="14" t="s">
        <v>442</v>
      </c>
      <c r="K41" s="14" t="s">
        <v>443</v>
      </c>
      <c r="L41" s="14" t="s">
        <v>444</v>
      </c>
      <c r="M41" s="4">
        <v>1.02</v>
      </c>
      <c r="N41" s="5">
        <f t="shared" si="0"/>
        <v>1000</v>
      </c>
      <c r="O41" s="14" t="s">
        <v>21</v>
      </c>
      <c r="P41" s="15" t="s">
        <v>445</v>
      </c>
      <c r="Q41" s="37">
        <v>6</v>
      </c>
      <c r="R41" s="37">
        <v>1</v>
      </c>
      <c r="S41" s="37">
        <v>1980</v>
      </c>
      <c r="T41" s="15" t="s">
        <v>446</v>
      </c>
      <c r="U41" s="16">
        <f t="shared" ca="1" si="1"/>
        <v>38</v>
      </c>
      <c r="V41" s="16">
        <f t="shared" si="2"/>
        <v>22</v>
      </c>
      <c r="W41" s="17">
        <f t="shared" ca="1" si="3"/>
        <v>15.956194387405887</v>
      </c>
      <c r="X41" s="18" t="s">
        <v>514</v>
      </c>
      <c r="Y41" s="18" t="s">
        <v>519</v>
      </c>
      <c r="Z41" s="18">
        <v>9</v>
      </c>
      <c r="AA41" s="72">
        <f t="shared" si="4"/>
        <v>1125</v>
      </c>
      <c r="AC41" s="29" t="s">
        <v>14</v>
      </c>
      <c r="AD41" s="30"/>
      <c r="AE41" s="30"/>
      <c r="AF41" s="30"/>
      <c r="AG41" s="30"/>
      <c r="AH41" s="30"/>
      <c r="AI41" s="30"/>
      <c r="AJ41" s="30"/>
      <c r="AK41" s="30"/>
      <c r="AL41" s="30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</row>
    <row r="42" spans="1:146" ht="15" customHeight="1" x14ac:dyDescent="0.25">
      <c r="A42" s="12" t="s">
        <v>462</v>
      </c>
      <c r="B42" s="13">
        <v>2</v>
      </c>
      <c r="C42" s="14" t="s">
        <v>84</v>
      </c>
      <c r="D42" s="14" t="s">
        <v>80</v>
      </c>
      <c r="E42" s="14" t="s">
        <v>463</v>
      </c>
      <c r="F42" s="14" t="s">
        <v>464</v>
      </c>
      <c r="G42" s="14" t="s">
        <v>124</v>
      </c>
      <c r="H42" s="14" t="s">
        <v>125</v>
      </c>
      <c r="I42" s="14" t="s">
        <v>465</v>
      </c>
      <c r="J42" s="14" t="s">
        <v>466</v>
      </c>
      <c r="K42" s="14" t="s">
        <v>467</v>
      </c>
      <c r="L42" s="14" t="s">
        <v>468</v>
      </c>
      <c r="M42" s="4">
        <v>0.7</v>
      </c>
      <c r="N42" s="5">
        <f t="shared" si="0"/>
        <v>50</v>
      </c>
      <c r="O42" s="14" t="s">
        <v>30</v>
      </c>
      <c r="P42" s="15" t="s">
        <v>469</v>
      </c>
      <c r="Q42" s="37">
        <v>1</v>
      </c>
      <c r="R42" s="37">
        <v>1</v>
      </c>
      <c r="S42" s="37">
        <v>1975</v>
      </c>
      <c r="T42" s="15" t="s">
        <v>286</v>
      </c>
      <c r="U42" s="16">
        <f t="shared" ca="1" si="1"/>
        <v>43</v>
      </c>
      <c r="V42" s="16">
        <f t="shared" si="2"/>
        <v>26</v>
      </c>
      <c r="W42" s="17">
        <f t="shared" ca="1" si="3"/>
        <v>17.577002053388089</v>
      </c>
      <c r="X42" s="18" t="s">
        <v>514</v>
      </c>
      <c r="Y42" s="69" t="s">
        <v>518</v>
      </c>
      <c r="Z42" s="30">
        <v>2</v>
      </c>
      <c r="AA42" s="72">
        <f t="shared" si="4"/>
        <v>200</v>
      </c>
      <c r="AC42" s="70" t="s">
        <v>569</v>
      </c>
      <c r="AD42" s="30">
        <v>1</v>
      </c>
      <c r="AE42" s="30"/>
      <c r="AF42" s="30">
        <v>7</v>
      </c>
      <c r="AG42" s="30"/>
      <c r="AH42" s="30">
        <v>1</v>
      </c>
      <c r="AI42" s="30"/>
      <c r="AJ42" s="30"/>
      <c r="AK42" s="30"/>
      <c r="AL42" s="30">
        <v>9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</row>
    <row r="43" spans="1:146" ht="15" customHeight="1" x14ac:dyDescent="0.25">
      <c r="A43" s="12" t="s">
        <v>430</v>
      </c>
      <c r="B43" s="13">
        <v>12</v>
      </c>
      <c r="C43" s="14" t="s">
        <v>79</v>
      </c>
      <c r="D43" s="14" t="s">
        <v>80</v>
      </c>
      <c r="E43" s="14" t="s">
        <v>431</v>
      </c>
      <c r="F43" s="14" t="s">
        <v>114</v>
      </c>
      <c r="G43" s="14" t="s">
        <v>176</v>
      </c>
      <c r="H43" s="14" t="s">
        <v>125</v>
      </c>
      <c r="I43" s="14" t="s">
        <v>432</v>
      </c>
      <c r="J43" s="14" t="s">
        <v>433</v>
      </c>
      <c r="K43" s="14" t="s">
        <v>434</v>
      </c>
      <c r="L43" s="14" t="s">
        <v>435</v>
      </c>
      <c r="M43" s="4">
        <v>1.01</v>
      </c>
      <c r="N43" s="5">
        <f t="shared" si="0"/>
        <v>1000</v>
      </c>
      <c r="O43" s="14" t="s">
        <v>23</v>
      </c>
      <c r="P43" s="15" t="s">
        <v>436</v>
      </c>
      <c r="Q43" s="37">
        <v>6</v>
      </c>
      <c r="R43" s="37">
        <v>25</v>
      </c>
      <c r="S43" s="37">
        <v>1940</v>
      </c>
      <c r="T43" s="15" t="s">
        <v>172</v>
      </c>
      <c r="U43" s="16">
        <f t="shared" ca="1" si="1"/>
        <v>78</v>
      </c>
      <c r="V43" s="16">
        <f t="shared" si="2"/>
        <v>61</v>
      </c>
      <c r="W43" s="17">
        <f t="shared" ca="1" si="3"/>
        <v>17.568788501026695</v>
      </c>
      <c r="X43" s="18" t="s">
        <v>515</v>
      </c>
      <c r="Y43" s="18" t="s">
        <v>520</v>
      </c>
      <c r="Z43" s="18">
        <v>8</v>
      </c>
      <c r="AA43" s="72">
        <f t="shared" si="4"/>
        <v>1200</v>
      </c>
      <c r="AC43" s="70" t="s">
        <v>570</v>
      </c>
      <c r="AD43" s="67">
        <v>46</v>
      </c>
      <c r="AE43" s="67"/>
      <c r="AF43" s="67">
        <v>53.714285714285715</v>
      </c>
      <c r="AG43" s="67"/>
      <c r="AH43" s="67">
        <v>86</v>
      </c>
      <c r="AI43" s="67"/>
      <c r="AJ43" s="67"/>
      <c r="AK43" s="67"/>
      <c r="AL43" s="67">
        <v>56.444444444444443</v>
      </c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</row>
    <row r="44" spans="1:146" ht="15" customHeight="1" x14ac:dyDescent="0.25">
      <c r="A44" s="12" t="s">
        <v>470</v>
      </c>
      <c r="B44" s="13">
        <v>38</v>
      </c>
      <c r="C44" s="14" t="s">
        <v>85</v>
      </c>
      <c r="D44" s="14" t="s">
        <v>86</v>
      </c>
      <c r="E44" s="14" t="s">
        <v>471</v>
      </c>
      <c r="F44" s="14" t="s">
        <v>114</v>
      </c>
      <c r="G44" s="14" t="s">
        <v>176</v>
      </c>
      <c r="H44" s="14" t="s">
        <v>125</v>
      </c>
      <c r="I44" s="14" t="s">
        <v>382</v>
      </c>
      <c r="J44" s="14" t="s">
        <v>472</v>
      </c>
      <c r="K44" s="14" t="s">
        <v>473</v>
      </c>
      <c r="L44" s="14" t="s">
        <v>474</v>
      </c>
      <c r="M44" s="4">
        <v>0.86</v>
      </c>
      <c r="N44" s="5">
        <f t="shared" si="0"/>
        <v>400</v>
      </c>
      <c r="O44" s="14" t="s">
        <v>23</v>
      </c>
      <c r="P44" s="15" t="s">
        <v>475</v>
      </c>
      <c r="Q44" s="37">
        <v>3</v>
      </c>
      <c r="R44" s="37">
        <v>17</v>
      </c>
      <c r="S44" s="37">
        <v>1940</v>
      </c>
      <c r="T44" s="15" t="s">
        <v>476</v>
      </c>
      <c r="U44" s="16">
        <f t="shared" ca="1" si="1"/>
        <v>78</v>
      </c>
      <c r="V44" s="16">
        <f t="shared" si="2"/>
        <v>63</v>
      </c>
      <c r="W44" s="17">
        <f t="shared" ca="1" si="3"/>
        <v>15.581108829568789</v>
      </c>
      <c r="X44" s="18" t="s">
        <v>514</v>
      </c>
      <c r="Y44" s="69" t="s">
        <v>520</v>
      </c>
      <c r="Z44" s="71">
        <v>7</v>
      </c>
      <c r="AA44" s="72">
        <f t="shared" si="4"/>
        <v>1050</v>
      </c>
      <c r="AC44" s="70" t="s">
        <v>95</v>
      </c>
      <c r="AD44" s="66">
        <v>50</v>
      </c>
      <c r="AE44" s="66"/>
      <c r="AF44" s="66">
        <v>3600</v>
      </c>
      <c r="AG44" s="66"/>
      <c r="AH44" s="66">
        <v>750</v>
      </c>
      <c r="AI44" s="66"/>
      <c r="AJ44" s="66"/>
      <c r="AK44" s="66"/>
      <c r="AL44" s="66">
        <v>4400</v>
      </c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</row>
    <row r="45" spans="1:146" ht="15" customHeight="1" x14ac:dyDescent="0.25">
      <c r="A45" s="12" t="s">
        <v>477</v>
      </c>
      <c r="B45" s="13">
        <v>14</v>
      </c>
      <c r="C45" s="14" t="s">
        <v>87</v>
      </c>
      <c r="D45" s="14" t="s">
        <v>88</v>
      </c>
      <c r="E45" s="14" t="s">
        <v>478</v>
      </c>
      <c r="F45" s="14" t="s">
        <v>479</v>
      </c>
      <c r="G45" s="14" t="s">
        <v>373</v>
      </c>
      <c r="H45" s="14" t="s">
        <v>125</v>
      </c>
      <c r="I45" s="14" t="s">
        <v>374</v>
      </c>
      <c r="J45" s="14" t="s">
        <v>480</v>
      </c>
      <c r="K45" s="14" t="s">
        <v>481</v>
      </c>
      <c r="L45" s="14" t="s">
        <v>482</v>
      </c>
      <c r="M45" s="4">
        <v>0.9</v>
      </c>
      <c r="N45" s="5">
        <f t="shared" si="0"/>
        <v>500</v>
      </c>
      <c r="O45" s="14" t="s">
        <v>14</v>
      </c>
      <c r="P45" s="15" t="s">
        <v>483</v>
      </c>
      <c r="Q45" s="37">
        <v>7</v>
      </c>
      <c r="R45" s="37">
        <v>24</v>
      </c>
      <c r="S45" s="37">
        <v>1944</v>
      </c>
      <c r="T45" s="15" t="s">
        <v>484</v>
      </c>
      <c r="U45" s="16">
        <f t="shared" ca="1" si="1"/>
        <v>74</v>
      </c>
      <c r="V45" s="16">
        <f t="shared" si="2"/>
        <v>57</v>
      </c>
      <c r="W45" s="17">
        <f t="shared" ca="1" si="3"/>
        <v>17.456536618754278</v>
      </c>
      <c r="X45" s="18" t="s">
        <v>514</v>
      </c>
      <c r="Y45" s="18" t="s">
        <v>516</v>
      </c>
      <c r="Z45" s="18">
        <v>6</v>
      </c>
      <c r="AA45" s="72">
        <f t="shared" si="4"/>
        <v>300</v>
      </c>
      <c r="AC45" s="70" t="s">
        <v>571</v>
      </c>
      <c r="AD45" s="73">
        <v>0.7</v>
      </c>
      <c r="AE45" s="73"/>
      <c r="AF45" s="73">
        <v>0.8671428571428571</v>
      </c>
      <c r="AG45" s="73"/>
      <c r="AH45" s="73">
        <v>0.95</v>
      </c>
      <c r="AI45" s="73"/>
      <c r="AJ45" s="73"/>
      <c r="AK45" s="73"/>
      <c r="AL45" s="73">
        <v>0.85777777777777786</v>
      </c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</row>
    <row r="46" spans="1:146" ht="15" x14ac:dyDescent="0.25">
      <c r="A46" s="12" t="s">
        <v>485</v>
      </c>
      <c r="B46" s="13">
        <v>17</v>
      </c>
      <c r="C46" s="14" t="s">
        <v>89</v>
      </c>
      <c r="D46" s="14" t="s">
        <v>90</v>
      </c>
      <c r="E46" s="14" t="s">
        <v>486</v>
      </c>
      <c r="F46" s="14" t="s">
        <v>114</v>
      </c>
      <c r="G46" s="14" t="s">
        <v>487</v>
      </c>
      <c r="H46" s="14" t="s">
        <v>398</v>
      </c>
      <c r="I46" s="14" t="s">
        <v>488</v>
      </c>
      <c r="J46" s="14" t="s">
        <v>489</v>
      </c>
      <c r="K46" s="14" t="s">
        <v>490</v>
      </c>
      <c r="L46" s="14" t="s">
        <v>491</v>
      </c>
      <c r="M46" s="4">
        <v>0.98</v>
      </c>
      <c r="N46" s="5">
        <f t="shared" si="0"/>
        <v>750</v>
      </c>
      <c r="O46" s="14" t="s">
        <v>11</v>
      </c>
      <c r="P46" s="15" t="s">
        <v>492</v>
      </c>
      <c r="Q46" s="37">
        <v>8</v>
      </c>
      <c r="R46" s="37">
        <v>31</v>
      </c>
      <c r="S46" s="37">
        <v>1955</v>
      </c>
      <c r="T46" s="15" t="s">
        <v>493</v>
      </c>
      <c r="U46" s="16">
        <f t="shared" ca="1" si="1"/>
        <v>62</v>
      </c>
      <c r="V46" s="16">
        <f t="shared" si="2"/>
        <v>47</v>
      </c>
      <c r="W46" s="17">
        <f t="shared" ca="1" si="3"/>
        <v>16</v>
      </c>
      <c r="X46" s="18" t="s">
        <v>515</v>
      </c>
      <c r="Y46" s="18" t="s">
        <v>519</v>
      </c>
      <c r="Z46" s="18">
        <v>23</v>
      </c>
      <c r="AA46" s="72">
        <f t="shared" si="4"/>
        <v>2875</v>
      </c>
      <c r="AC46" s="29" t="s">
        <v>573</v>
      </c>
      <c r="AD46" s="30">
        <v>4</v>
      </c>
      <c r="AE46" s="30">
        <v>2</v>
      </c>
      <c r="AF46" s="30">
        <v>22</v>
      </c>
      <c r="AG46" s="30">
        <v>2</v>
      </c>
      <c r="AH46" s="30">
        <v>9</v>
      </c>
      <c r="AI46" s="30">
        <v>2</v>
      </c>
      <c r="AJ46" s="30">
        <v>2</v>
      </c>
      <c r="AK46" s="30">
        <v>2</v>
      </c>
      <c r="AL46" s="30">
        <v>45</v>
      </c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</row>
    <row r="47" spans="1:146" x14ac:dyDescent="0.2">
      <c r="AC47" s="29" t="s">
        <v>574</v>
      </c>
      <c r="AD47" s="67">
        <v>59.25</v>
      </c>
      <c r="AE47" s="67">
        <v>61.5</v>
      </c>
      <c r="AF47" s="67">
        <v>53.81818181818182</v>
      </c>
      <c r="AG47" s="67">
        <v>64</v>
      </c>
      <c r="AH47" s="67">
        <v>49.111111111111114</v>
      </c>
      <c r="AI47" s="67">
        <v>46</v>
      </c>
      <c r="AJ47" s="67">
        <v>41</v>
      </c>
      <c r="AK47" s="67">
        <v>36</v>
      </c>
      <c r="AL47" s="67">
        <v>52.444444444444443</v>
      </c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</row>
    <row r="48" spans="1:146" x14ac:dyDescent="0.2">
      <c r="AC48" s="29" t="s">
        <v>575</v>
      </c>
      <c r="AD48" s="66">
        <v>2450</v>
      </c>
      <c r="AE48" s="66">
        <v>1250</v>
      </c>
      <c r="AF48" s="66">
        <v>11300</v>
      </c>
      <c r="AG48" s="66">
        <v>800</v>
      </c>
      <c r="AH48" s="66">
        <v>4050</v>
      </c>
      <c r="AI48" s="66">
        <v>1500</v>
      </c>
      <c r="AJ48" s="66">
        <v>1250</v>
      </c>
      <c r="AK48" s="66">
        <v>1500</v>
      </c>
      <c r="AL48" s="66">
        <v>24100</v>
      </c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</row>
    <row r="49" spans="29:38" x14ac:dyDescent="0.2">
      <c r="AC49" s="29" t="s">
        <v>576</v>
      </c>
      <c r="AD49" s="73">
        <v>0.91999999999999993</v>
      </c>
      <c r="AE49" s="73">
        <v>0.94500000000000006</v>
      </c>
      <c r="AF49" s="73">
        <v>0.88136363636363635</v>
      </c>
      <c r="AG49" s="73">
        <v>0.875</v>
      </c>
      <c r="AH49" s="73">
        <v>0.87444444444444447</v>
      </c>
      <c r="AI49" s="73">
        <v>0.96499999999999997</v>
      </c>
      <c r="AJ49" s="73">
        <v>0.95</v>
      </c>
      <c r="AK49" s="73">
        <v>0.96</v>
      </c>
      <c r="AL49" s="73">
        <v>0.89622222222222214</v>
      </c>
    </row>
  </sheetData>
  <phoneticPr fontId="24" type="noConversion"/>
  <pageMargins left="0.75" right="0.75" top="1" bottom="1" header="0.5" footer="0.5"/>
  <pageSetup orientation="portrait" r:id="rId2"/>
  <headerFooter alignWithMargins="0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13"/>
  <dimension ref="A1"/>
  <sheetViews>
    <sheetView workbookViewId="0">
      <selection activeCell="A2" sqref="A2"/>
    </sheetView>
  </sheetViews>
  <sheetFormatPr defaultRowHeight="12.75" x14ac:dyDescent="0.2"/>
  <sheetData/>
  <phoneticPr fontId="0" type="noConversion"/>
  <pageMargins left="0.75" right="0.75" top="1" bottom="1" header="0.5" footer="0.5"/>
  <pageSetup paperSize="0" orientation="portrait" horizontalDpi="0" verticalDpi="0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6">
    <tabColor indexed="21"/>
  </sheetPr>
  <dimension ref="A1:W47"/>
  <sheetViews>
    <sheetView zoomScaleNormal="196" zoomScaleSheetLayoutView="200" workbookViewId="0">
      <selection activeCell="L34" sqref="L34"/>
    </sheetView>
  </sheetViews>
  <sheetFormatPr defaultRowHeight="12.75" x14ac:dyDescent="0.2"/>
  <cols>
    <col min="1" max="1" width="11.85546875" style="19" customWidth="1"/>
    <col min="2" max="2" width="8.140625" style="18" customWidth="1"/>
    <col min="3" max="4" width="14" style="18" customWidth="1"/>
    <col min="5" max="5" width="22.140625" style="18" bestFit="1" customWidth="1"/>
    <col min="6" max="13" width="14" style="18" customWidth="1"/>
    <col min="14" max="15" width="14" style="20" customWidth="1"/>
    <col min="16" max="16" width="10.7109375" style="18" bestFit="1" customWidth="1"/>
    <col min="17" max="17" width="10.5703125" style="18" bestFit="1" customWidth="1"/>
    <col min="18" max="18" width="10.5703125" style="16" bestFit="1" customWidth="1"/>
    <col min="19" max="20" width="10.5703125" style="16" customWidth="1"/>
    <col min="21" max="16384" width="9.140625" style="18"/>
  </cols>
  <sheetData>
    <row r="1" spans="1:23" s="11" customFormat="1" ht="61.5" customHeight="1" x14ac:dyDescent="0.25">
      <c r="A1" s="8" t="s">
        <v>98</v>
      </c>
      <c r="B1" s="9" t="s">
        <v>1</v>
      </c>
      <c r="C1" s="9" t="s">
        <v>2</v>
      </c>
      <c r="D1" s="9" t="s">
        <v>3</v>
      </c>
      <c r="E1" s="9" t="s">
        <v>99</v>
      </c>
      <c r="F1" s="9" t="s">
        <v>100</v>
      </c>
      <c r="G1" s="9" t="s">
        <v>101</v>
      </c>
      <c r="H1" s="9" t="s">
        <v>102</v>
      </c>
      <c r="I1" s="9" t="s">
        <v>103</v>
      </c>
      <c r="J1" s="9" t="s">
        <v>104</v>
      </c>
      <c r="K1" s="9" t="s">
        <v>105</v>
      </c>
      <c r="L1" s="9" t="s">
        <v>106</v>
      </c>
      <c r="M1" s="1" t="s">
        <v>4</v>
      </c>
      <c r="N1" s="1" t="s">
        <v>91</v>
      </c>
      <c r="O1" s="9" t="s">
        <v>5</v>
      </c>
      <c r="P1" s="10" t="s">
        <v>107</v>
      </c>
      <c r="Q1" s="10" t="s">
        <v>108</v>
      </c>
      <c r="R1" s="31" t="s">
        <v>504</v>
      </c>
      <c r="S1" s="31" t="s">
        <v>505</v>
      </c>
      <c r="T1" s="31" t="s">
        <v>506</v>
      </c>
      <c r="U1" s="10" t="s">
        <v>109</v>
      </c>
      <c r="V1" s="10" t="s">
        <v>110</v>
      </c>
      <c r="W1" s="10" t="s">
        <v>111</v>
      </c>
    </row>
    <row r="2" spans="1:23" ht="15" customHeight="1" x14ac:dyDescent="0.25">
      <c r="A2" s="12" t="s">
        <v>112</v>
      </c>
      <c r="B2" s="13">
        <v>62</v>
      </c>
      <c r="C2" s="14" t="s">
        <v>6</v>
      </c>
      <c r="D2" s="14" t="s">
        <v>7</v>
      </c>
      <c r="E2" s="14" t="s">
        <v>113</v>
      </c>
      <c r="F2" s="14" t="s">
        <v>114</v>
      </c>
      <c r="G2" s="14" t="s">
        <v>115</v>
      </c>
      <c r="H2" s="14" t="s">
        <v>116</v>
      </c>
      <c r="I2" s="14" t="s">
        <v>117</v>
      </c>
      <c r="J2" s="14" t="s">
        <v>118</v>
      </c>
      <c r="K2" s="14" t="s">
        <v>119</v>
      </c>
      <c r="L2" s="14" t="s">
        <v>120</v>
      </c>
      <c r="M2" s="4">
        <v>1.05</v>
      </c>
      <c r="N2" s="5">
        <f>IF(PercentPersonnel&gt;=100%,1000,IF(PercentPersonnel&gt;=95%,750,IF(PercentPersonnel&gt;=90%,500,IF(PercentPersonnel&gt;=85%,400,IF(PercentPersonnel&gt;=80%, 250,IF(PercentPersonnel&gt;=75%,100,IF(PercentPersonnel&gt;=70%,50,0)))))))</f>
        <v>1000</v>
      </c>
      <c r="O2" s="14" t="s">
        <v>8</v>
      </c>
      <c r="P2" s="15" t="s">
        <v>121</v>
      </c>
      <c r="Q2" s="15">
        <v>36540</v>
      </c>
      <c r="R2" s="32">
        <v>1</v>
      </c>
      <c r="S2" s="33">
        <v>15</v>
      </c>
      <c r="T2" s="33">
        <v>2000</v>
      </c>
      <c r="U2" s="16">
        <f t="shared" ref="U2:U47" ca="1" si="0">ROUNDDOWN(((TODAY()-P2)/365.25),0)</f>
        <v>67</v>
      </c>
      <c r="V2" s="16">
        <f t="shared" ref="V2:V47" si="1">YEAR(Q2)-YEAR(P2)</f>
        <v>50</v>
      </c>
      <c r="W2" s="17">
        <f t="shared" ref="W2:W47" ca="1" si="2">(TODAY()-Q2)/365.25</f>
        <v>18.543463381245722</v>
      </c>
    </row>
    <row r="3" spans="1:23" ht="15" customHeight="1" x14ac:dyDescent="0.25">
      <c r="A3" s="12" t="s">
        <v>122</v>
      </c>
      <c r="B3" s="13">
        <v>18</v>
      </c>
      <c r="C3" s="14" t="s">
        <v>9</v>
      </c>
      <c r="D3" s="14" t="s">
        <v>10</v>
      </c>
      <c r="E3" s="14" t="s">
        <v>123</v>
      </c>
      <c r="F3" s="14" t="s">
        <v>114</v>
      </c>
      <c r="G3" s="14" t="s">
        <v>124</v>
      </c>
      <c r="H3" s="14" t="s">
        <v>125</v>
      </c>
      <c r="I3" s="14" t="s">
        <v>126</v>
      </c>
      <c r="J3" s="14" t="s">
        <v>127</v>
      </c>
      <c r="K3" s="14" t="s">
        <v>128</v>
      </c>
      <c r="L3" s="14" t="s">
        <v>129</v>
      </c>
      <c r="M3" s="4">
        <v>0.88</v>
      </c>
      <c r="N3" s="5">
        <f t="shared" ref="N3:N47" si="3">IF(PercentPersonnel&gt;=100%,1000,IF(PercentPersonnel&gt;=95%,750,IF(PercentPersonnel&gt;=90%,500,IF(PercentPersonnel&gt;=85%,400,IF(PercentPersonnel&gt;=80%, 250,IF(PercentPersonnel&gt;=75%,100,IF(PercentPersonnel&gt;=70%,50,0)))))))</f>
        <v>400</v>
      </c>
      <c r="O3" s="14" t="s">
        <v>11</v>
      </c>
      <c r="P3" s="15" t="s">
        <v>130</v>
      </c>
      <c r="Q3" s="15" t="s">
        <v>131</v>
      </c>
      <c r="R3" s="32">
        <v>8</v>
      </c>
      <c r="S3" s="33">
        <v>16</v>
      </c>
      <c r="T3" s="33">
        <v>2002</v>
      </c>
      <c r="U3" s="16">
        <f t="shared" ca="1" si="0"/>
        <v>51</v>
      </c>
      <c r="V3" s="16">
        <f t="shared" si="1"/>
        <v>35</v>
      </c>
      <c r="W3" s="17">
        <f t="shared" ca="1" si="2"/>
        <v>15.958932238193018</v>
      </c>
    </row>
    <row r="4" spans="1:23" ht="15" customHeight="1" x14ac:dyDescent="0.25">
      <c r="A4" s="12" t="s">
        <v>132</v>
      </c>
      <c r="B4" s="13">
        <v>16</v>
      </c>
      <c r="C4" s="14" t="s">
        <v>12</v>
      </c>
      <c r="D4" s="14" t="s">
        <v>13</v>
      </c>
      <c r="E4" s="14" t="s">
        <v>133</v>
      </c>
      <c r="F4" s="14" t="s">
        <v>114</v>
      </c>
      <c r="G4" s="14" t="s">
        <v>134</v>
      </c>
      <c r="H4" s="14" t="s">
        <v>135</v>
      </c>
      <c r="I4" s="14" t="s">
        <v>136</v>
      </c>
      <c r="J4" s="14" t="s">
        <v>137</v>
      </c>
      <c r="K4" s="14" t="s">
        <v>138</v>
      </c>
      <c r="L4" s="14" t="s">
        <v>114</v>
      </c>
      <c r="M4" s="4">
        <v>0.95</v>
      </c>
      <c r="N4" s="5">
        <f t="shared" si="3"/>
        <v>750</v>
      </c>
      <c r="O4" s="14" t="s">
        <v>14</v>
      </c>
      <c r="P4" s="15" t="s">
        <v>139</v>
      </c>
      <c r="Q4" s="15" t="s">
        <v>140</v>
      </c>
      <c r="R4" s="32">
        <v>1</v>
      </c>
      <c r="S4" s="33">
        <v>13</v>
      </c>
      <c r="T4" s="33">
        <v>2001</v>
      </c>
      <c r="U4" s="16">
        <f t="shared" ca="1" si="0"/>
        <v>88</v>
      </c>
      <c r="V4" s="16">
        <f t="shared" si="1"/>
        <v>71</v>
      </c>
      <c r="W4" s="17">
        <f t="shared" ca="1" si="2"/>
        <v>17.546885694729639</v>
      </c>
    </row>
    <row r="5" spans="1:23" ht="15" customHeight="1" x14ac:dyDescent="0.25">
      <c r="A5" s="12" t="s">
        <v>141</v>
      </c>
      <c r="B5" s="13">
        <v>11</v>
      </c>
      <c r="C5" s="14" t="s">
        <v>15</v>
      </c>
      <c r="D5" s="14" t="s">
        <v>16</v>
      </c>
      <c r="E5" s="14" t="s">
        <v>142</v>
      </c>
      <c r="F5" s="14" t="s">
        <v>114</v>
      </c>
      <c r="G5" s="14" t="s">
        <v>124</v>
      </c>
      <c r="H5" s="14" t="s">
        <v>125</v>
      </c>
      <c r="I5" s="14" t="s">
        <v>143</v>
      </c>
      <c r="J5" s="14" t="s">
        <v>144</v>
      </c>
      <c r="K5" s="14" t="s">
        <v>145</v>
      </c>
      <c r="L5" s="14" t="s">
        <v>146</v>
      </c>
      <c r="M5" s="4">
        <v>0.9</v>
      </c>
      <c r="N5" s="5">
        <f t="shared" si="3"/>
        <v>500</v>
      </c>
      <c r="O5" s="14" t="s">
        <v>14</v>
      </c>
      <c r="P5" s="15" t="s">
        <v>147</v>
      </c>
      <c r="Q5" s="15" t="s">
        <v>148</v>
      </c>
      <c r="R5" s="32">
        <v>1</v>
      </c>
      <c r="S5" s="33">
        <v>7</v>
      </c>
      <c r="T5" s="33">
        <v>2001</v>
      </c>
      <c r="U5" s="16">
        <f t="shared" ca="1" si="0"/>
        <v>38</v>
      </c>
      <c r="V5" s="16">
        <f t="shared" si="1"/>
        <v>21</v>
      </c>
      <c r="W5" s="17">
        <f t="shared" ca="1" si="2"/>
        <v>17.563312799452429</v>
      </c>
    </row>
    <row r="6" spans="1:23" ht="15" customHeight="1" x14ac:dyDescent="0.25">
      <c r="A6" s="12" t="s">
        <v>149</v>
      </c>
      <c r="B6" s="13">
        <v>1</v>
      </c>
      <c r="C6" s="14" t="s">
        <v>0</v>
      </c>
      <c r="D6" s="14" t="s">
        <v>17</v>
      </c>
      <c r="E6" s="14" t="s">
        <v>150</v>
      </c>
      <c r="F6" s="14" t="s">
        <v>114</v>
      </c>
      <c r="G6" s="14" t="s">
        <v>151</v>
      </c>
      <c r="H6" s="14" t="s">
        <v>125</v>
      </c>
      <c r="I6" s="14" t="s">
        <v>152</v>
      </c>
      <c r="J6" s="14" t="s">
        <v>153</v>
      </c>
      <c r="K6" s="14" t="s">
        <v>154</v>
      </c>
      <c r="L6" s="14" t="s">
        <v>155</v>
      </c>
      <c r="M6" s="4">
        <v>1</v>
      </c>
      <c r="N6" s="5">
        <f t="shared" si="3"/>
        <v>1000</v>
      </c>
      <c r="O6" s="14" t="s">
        <v>14</v>
      </c>
      <c r="P6" s="15" t="s">
        <v>156</v>
      </c>
      <c r="Q6" s="15" t="s">
        <v>157</v>
      </c>
      <c r="R6" s="32">
        <v>1</v>
      </c>
      <c r="S6" s="33">
        <v>15</v>
      </c>
      <c r="T6" s="33">
        <v>2001</v>
      </c>
      <c r="U6" s="16">
        <f t="shared" ca="1" si="0"/>
        <v>60</v>
      </c>
      <c r="V6" s="16">
        <f t="shared" si="1"/>
        <v>43</v>
      </c>
      <c r="W6" s="17">
        <f t="shared" ca="1" si="2"/>
        <v>17.541409993155373</v>
      </c>
    </row>
    <row r="7" spans="1:23" ht="15" customHeight="1" x14ac:dyDescent="0.25">
      <c r="A7" s="12" t="s">
        <v>158</v>
      </c>
      <c r="B7" s="13">
        <v>21</v>
      </c>
      <c r="C7" s="14" t="s">
        <v>18</v>
      </c>
      <c r="D7" s="14" t="s">
        <v>92</v>
      </c>
      <c r="E7" s="14" t="s">
        <v>159</v>
      </c>
      <c r="F7" s="14" t="s">
        <v>114</v>
      </c>
      <c r="G7" s="14" t="s">
        <v>160</v>
      </c>
      <c r="H7" s="14" t="s">
        <v>125</v>
      </c>
      <c r="I7" s="14" t="s">
        <v>161</v>
      </c>
      <c r="J7" s="14" t="s">
        <v>162</v>
      </c>
      <c r="K7" s="14" t="s">
        <v>163</v>
      </c>
      <c r="L7" s="14" t="s">
        <v>164</v>
      </c>
      <c r="M7" s="4">
        <v>0.75</v>
      </c>
      <c r="N7" s="5">
        <f t="shared" si="3"/>
        <v>100</v>
      </c>
      <c r="O7" s="14" t="s">
        <v>14</v>
      </c>
      <c r="P7" s="15" t="s">
        <v>165</v>
      </c>
      <c r="Q7" s="15" t="s">
        <v>166</v>
      </c>
      <c r="R7" s="32">
        <v>8</v>
      </c>
      <c r="S7" s="33">
        <v>15</v>
      </c>
      <c r="T7" s="33">
        <v>2002</v>
      </c>
      <c r="U7" s="16">
        <f t="shared" ca="1" si="0"/>
        <v>58</v>
      </c>
      <c r="V7" s="16">
        <f t="shared" si="1"/>
        <v>42</v>
      </c>
      <c r="W7" s="17">
        <f t="shared" ca="1" si="2"/>
        <v>15.961670088980151</v>
      </c>
    </row>
    <row r="8" spans="1:23" ht="15" customHeight="1" x14ac:dyDescent="0.25">
      <c r="A8" s="12" t="s">
        <v>167</v>
      </c>
      <c r="B8" s="13">
        <v>3</v>
      </c>
      <c r="C8" s="14" t="s">
        <v>19</v>
      </c>
      <c r="D8" s="14" t="s">
        <v>20</v>
      </c>
      <c r="E8" s="14" t="s">
        <v>168</v>
      </c>
      <c r="F8" s="14" t="s">
        <v>114</v>
      </c>
      <c r="G8" s="14" t="s">
        <v>134</v>
      </c>
      <c r="H8" s="14" t="s">
        <v>135</v>
      </c>
      <c r="I8" s="14" t="s">
        <v>136</v>
      </c>
      <c r="J8" s="14" t="s">
        <v>114</v>
      </c>
      <c r="K8" s="14" t="s">
        <v>169</v>
      </c>
      <c r="L8" s="14" t="s">
        <v>170</v>
      </c>
      <c r="M8" s="4">
        <v>0.7</v>
      </c>
      <c r="N8" s="5">
        <f t="shared" si="3"/>
        <v>50</v>
      </c>
      <c r="O8" s="14" t="s">
        <v>21</v>
      </c>
      <c r="P8" s="15" t="s">
        <v>171</v>
      </c>
      <c r="Q8" s="15" t="s">
        <v>172</v>
      </c>
      <c r="R8" s="32">
        <v>1</v>
      </c>
      <c r="S8" s="33">
        <v>5</v>
      </c>
      <c r="T8" s="33">
        <v>2001</v>
      </c>
      <c r="U8" s="16">
        <f t="shared" ca="1" si="0"/>
        <v>28</v>
      </c>
      <c r="V8" s="16">
        <f t="shared" si="1"/>
        <v>11</v>
      </c>
      <c r="W8" s="17">
        <f t="shared" ca="1" si="2"/>
        <v>17.568788501026695</v>
      </c>
    </row>
    <row r="9" spans="1:23" ht="15" customHeight="1" x14ac:dyDescent="0.25">
      <c r="A9" s="12" t="s">
        <v>173</v>
      </c>
      <c r="B9" s="13">
        <v>63</v>
      </c>
      <c r="C9" s="14" t="s">
        <v>174</v>
      </c>
      <c r="D9" s="14" t="s">
        <v>22</v>
      </c>
      <c r="E9" s="14" t="s">
        <v>175</v>
      </c>
      <c r="F9" s="14" t="s">
        <v>114</v>
      </c>
      <c r="G9" s="14" t="s">
        <v>176</v>
      </c>
      <c r="H9" s="14" t="s">
        <v>125</v>
      </c>
      <c r="I9" s="14" t="s">
        <v>177</v>
      </c>
      <c r="J9" s="14" t="s">
        <v>178</v>
      </c>
      <c r="K9" s="14" t="s">
        <v>179</v>
      </c>
      <c r="L9" s="14" t="s">
        <v>114</v>
      </c>
      <c r="M9" s="4">
        <v>0.92</v>
      </c>
      <c r="N9" s="5">
        <f t="shared" si="3"/>
        <v>500</v>
      </c>
      <c r="O9" s="14" t="s">
        <v>23</v>
      </c>
      <c r="P9" s="15" t="s">
        <v>180</v>
      </c>
      <c r="Q9" s="15" t="s">
        <v>181</v>
      </c>
      <c r="R9" s="32">
        <v>11</v>
      </c>
      <c r="S9" s="33">
        <v>1</v>
      </c>
      <c r="T9" s="33">
        <v>2005</v>
      </c>
      <c r="U9" s="16">
        <f t="shared" ca="1" si="0"/>
        <v>68</v>
      </c>
      <c r="V9" s="16">
        <f t="shared" si="1"/>
        <v>55</v>
      </c>
      <c r="W9" s="17">
        <f t="shared" ca="1" si="2"/>
        <v>12.747433264887064</v>
      </c>
    </row>
    <row r="10" spans="1:23" ht="15" customHeight="1" x14ac:dyDescent="0.25">
      <c r="A10" s="12" t="s">
        <v>182</v>
      </c>
      <c r="B10" s="13">
        <v>20</v>
      </c>
      <c r="C10" s="14" t="s">
        <v>174</v>
      </c>
      <c r="D10" s="14" t="s">
        <v>22</v>
      </c>
      <c r="E10" s="14" t="s">
        <v>183</v>
      </c>
      <c r="F10" s="14" t="s">
        <v>184</v>
      </c>
      <c r="G10" s="14" t="s">
        <v>185</v>
      </c>
      <c r="H10" s="14" t="s">
        <v>186</v>
      </c>
      <c r="I10" s="14" t="s">
        <v>187</v>
      </c>
      <c r="J10" s="14" t="s">
        <v>188</v>
      </c>
      <c r="K10" s="14" t="s">
        <v>189</v>
      </c>
      <c r="L10" s="14" t="s">
        <v>190</v>
      </c>
      <c r="M10" s="4">
        <v>1</v>
      </c>
      <c r="N10" s="5">
        <f t="shared" si="3"/>
        <v>1000</v>
      </c>
      <c r="O10" s="14" t="s">
        <v>24</v>
      </c>
      <c r="P10" s="15" t="s">
        <v>191</v>
      </c>
      <c r="Q10" s="15" t="s">
        <v>192</v>
      </c>
      <c r="R10" s="32">
        <v>8</v>
      </c>
      <c r="S10" s="33">
        <v>2</v>
      </c>
      <c r="T10" s="33">
        <v>2002</v>
      </c>
      <c r="U10" s="16">
        <f t="shared" ca="1" si="0"/>
        <v>75</v>
      </c>
      <c r="V10" s="16">
        <f t="shared" si="1"/>
        <v>59</v>
      </c>
      <c r="W10" s="17">
        <f t="shared" ca="1" si="2"/>
        <v>15.997262149212867</v>
      </c>
    </row>
    <row r="11" spans="1:23" ht="15" customHeight="1" x14ac:dyDescent="0.25">
      <c r="A11" s="12" t="s">
        <v>193</v>
      </c>
      <c r="B11" s="13">
        <v>58</v>
      </c>
      <c r="C11" s="14" t="s">
        <v>25</v>
      </c>
      <c r="D11" s="14" t="s">
        <v>26</v>
      </c>
      <c r="E11" s="14" t="s">
        <v>194</v>
      </c>
      <c r="F11" s="14" t="s">
        <v>114</v>
      </c>
      <c r="G11" s="14" t="s">
        <v>195</v>
      </c>
      <c r="H11" s="14" t="s">
        <v>196</v>
      </c>
      <c r="I11" s="14" t="s">
        <v>197</v>
      </c>
      <c r="J11" s="14" t="s">
        <v>198</v>
      </c>
      <c r="K11" s="14" t="s">
        <v>199</v>
      </c>
      <c r="L11" s="14" t="s">
        <v>200</v>
      </c>
      <c r="M11" s="4">
        <v>0.88</v>
      </c>
      <c r="N11" s="5">
        <f t="shared" si="3"/>
        <v>400</v>
      </c>
      <c r="O11" s="14" t="s">
        <v>23</v>
      </c>
      <c r="P11" s="15" t="s">
        <v>201</v>
      </c>
      <c r="Q11" s="15" t="s">
        <v>202</v>
      </c>
      <c r="R11" s="32">
        <v>1</v>
      </c>
      <c r="S11" s="33">
        <v>16</v>
      </c>
      <c r="T11" s="33">
        <v>2005</v>
      </c>
      <c r="U11" s="16">
        <f t="shared" ca="1" si="0"/>
        <v>74</v>
      </c>
      <c r="V11" s="16">
        <f t="shared" si="1"/>
        <v>61</v>
      </c>
      <c r="W11" s="17">
        <f t="shared" ca="1" si="2"/>
        <v>13.538672142368242</v>
      </c>
    </row>
    <row r="12" spans="1:23" ht="15" customHeight="1" x14ac:dyDescent="0.25">
      <c r="A12" s="12" t="s">
        <v>203</v>
      </c>
      <c r="B12" s="13">
        <v>57</v>
      </c>
      <c r="C12" s="14" t="s">
        <v>27</v>
      </c>
      <c r="D12" s="14" t="s">
        <v>28</v>
      </c>
      <c r="E12" s="14" t="s">
        <v>204</v>
      </c>
      <c r="F12" s="14" t="s">
        <v>114</v>
      </c>
      <c r="G12" s="14" t="s">
        <v>205</v>
      </c>
      <c r="H12" s="14" t="s">
        <v>116</v>
      </c>
      <c r="I12" s="14" t="s">
        <v>206</v>
      </c>
      <c r="J12" s="14" t="s">
        <v>207</v>
      </c>
      <c r="K12" s="14" t="s">
        <v>208</v>
      </c>
      <c r="L12" s="14" t="s">
        <v>114</v>
      </c>
      <c r="M12" s="4">
        <v>0.84</v>
      </c>
      <c r="N12" s="5">
        <f t="shared" si="3"/>
        <v>250</v>
      </c>
      <c r="O12" s="14" t="s">
        <v>8</v>
      </c>
      <c r="P12" s="15" t="s">
        <v>209</v>
      </c>
      <c r="Q12" s="15" t="s">
        <v>210</v>
      </c>
      <c r="R12" s="32">
        <v>1</v>
      </c>
      <c r="S12" s="33">
        <v>8</v>
      </c>
      <c r="T12" s="33">
        <v>2005</v>
      </c>
      <c r="U12" s="16">
        <f t="shared" ca="1" si="0"/>
        <v>58</v>
      </c>
      <c r="V12" s="16">
        <f t="shared" si="1"/>
        <v>45</v>
      </c>
      <c r="W12" s="17">
        <f t="shared" ca="1" si="2"/>
        <v>13.560574948665298</v>
      </c>
    </row>
    <row r="13" spans="1:23" ht="15" customHeight="1" x14ac:dyDescent="0.25">
      <c r="A13" s="12" t="s">
        <v>211</v>
      </c>
      <c r="B13" s="13">
        <v>37</v>
      </c>
      <c r="C13" s="14" t="s">
        <v>12</v>
      </c>
      <c r="D13" s="14" t="s">
        <v>29</v>
      </c>
      <c r="E13" s="14" t="s">
        <v>212</v>
      </c>
      <c r="F13" s="14" t="s">
        <v>213</v>
      </c>
      <c r="G13" s="14" t="s">
        <v>134</v>
      </c>
      <c r="H13" s="14" t="s">
        <v>135</v>
      </c>
      <c r="I13" s="14" t="s">
        <v>214</v>
      </c>
      <c r="J13" s="14" t="s">
        <v>215</v>
      </c>
      <c r="K13" s="14" t="s">
        <v>216</v>
      </c>
      <c r="L13" s="14" t="s">
        <v>217</v>
      </c>
      <c r="M13" s="4">
        <v>0.97</v>
      </c>
      <c r="N13" s="5">
        <f t="shared" si="3"/>
        <v>750</v>
      </c>
      <c r="O13" s="14" t="s">
        <v>30</v>
      </c>
      <c r="P13" s="15" t="s">
        <v>218</v>
      </c>
      <c r="Q13" s="15" t="s">
        <v>219</v>
      </c>
      <c r="R13" s="32">
        <v>1</v>
      </c>
      <c r="S13" s="33">
        <v>16</v>
      </c>
      <c r="T13" s="33">
        <v>2003</v>
      </c>
      <c r="U13" s="16">
        <f t="shared" ca="1" si="0"/>
        <v>55</v>
      </c>
      <c r="V13" s="16">
        <f t="shared" si="1"/>
        <v>41</v>
      </c>
      <c r="W13" s="17">
        <f t="shared" ca="1" si="2"/>
        <v>15.540041067761807</v>
      </c>
    </row>
    <row r="14" spans="1:23" ht="15" customHeight="1" x14ac:dyDescent="0.25">
      <c r="A14" s="12" t="s">
        <v>220</v>
      </c>
      <c r="B14" s="13">
        <v>39</v>
      </c>
      <c r="C14" s="14" t="s">
        <v>31</v>
      </c>
      <c r="D14" s="14" t="s">
        <v>32</v>
      </c>
      <c r="E14" s="14" t="s">
        <v>221</v>
      </c>
      <c r="F14" s="14" t="s">
        <v>222</v>
      </c>
      <c r="G14" s="14" t="s">
        <v>134</v>
      </c>
      <c r="H14" s="14" t="s">
        <v>135</v>
      </c>
      <c r="I14" s="14" t="s">
        <v>223</v>
      </c>
      <c r="J14" s="14" t="s">
        <v>224</v>
      </c>
      <c r="K14" s="14" t="s">
        <v>225</v>
      </c>
      <c r="L14" s="14" t="s">
        <v>226</v>
      </c>
      <c r="M14" s="4">
        <v>0.98</v>
      </c>
      <c r="N14" s="5">
        <f t="shared" si="3"/>
        <v>750</v>
      </c>
      <c r="O14" s="14" t="s">
        <v>24</v>
      </c>
      <c r="P14" s="15" t="s">
        <v>227</v>
      </c>
      <c r="Q14" s="15" t="s">
        <v>228</v>
      </c>
      <c r="R14" s="32">
        <v>1</v>
      </c>
      <c r="S14" s="33">
        <v>10</v>
      </c>
      <c r="T14" s="33">
        <v>2003</v>
      </c>
      <c r="U14" s="16">
        <f t="shared" ca="1" si="0"/>
        <v>52</v>
      </c>
      <c r="V14" s="16">
        <f t="shared" si="1"/>
        <v>37</v>
      </c>
      <c r="W14" s="17">
        <f t="shared" ca="1" si="2"/>
        <v>15.5564681724846</v>
      </c>
    </row>
    <row r="15" spans="1:23" ht="15" customHeight="1" x14ac:dyDescent="0.25">
      <c r="A15" s="12" t="s">
        <v>229</v>
      </c>
      <c r="B15" s="13">
        <v>43</v>
      </c>
      <c r="C15" s="14" t="s">
        <v>33</v>
      </c>
      <c r="D15" s="14" t="s">
        <v>34</v>
      </c>
      <c r="E15" s="14" t="s">
        <v>230</v>
      </c>
      <c r="F15" s="14" t="s">
        <v>231</v>
      </c>
      <c r="G15" s="14" t="s">
        <v>232</v>
      </c>
      <c r="H15" s="14" t="s">
        <v>186</v>
      </c>
      <c r="I15" s="14" t="s">
        <v>233</v>
      </c>
      <c r="J15" s="14" t="s">
        <v>234</v>
      </c>
      <c r="K15" s="14" t="s">
        <v>235</v>
      </c>
      <c r="L15" s="14" t="s">
        <v>236</v>
      </c>
      <c r="M15" s="4">
        <v>1.1000000000000001</v>
      </c>
      <c r="N15" s="5">
        <f t="shared" si="3"/>
        <v>1000</v>
      </c>
      <c r="O15" s="14" t="s">
        <v>24</v>
      </c>
      <c r="P15" s="15" t="s">
        <v>237</v>
      </c>
      <c r="Q15" s="15" t="s">
        <v>238</v>
      </c>
      <c r="R15" s="32">
        <v>12</v>
      </c>
      <c r="S15" s="33">
        <v>23</v>
      </c>
      <c r="T15" s="33">
        <v>2004</v>
      </c>
      <c r="U15" s="16">
        <f t="shared" ca="1" si="0"/>
        <v>69</v>
      </c>
      <c r="V15" s="16">
        <f t="shared" si="1"/>
        <v>56</v>
      </c>
      <c r="W15" s="17">
        <f t="shared" ca="1" si="2"/>
        <v>13.604380561259411</v>
      </c>
    </row>
    <row r="16" spans="1:23" ht="15" customHeight="1" x14ac:dyDescent="0.25">
      <c r="A16" s="12" t="s">
        <v>239</v>
      </c>
      <c r="B16" s="13">
        <v>46</v>
      </c>
      <c r="C16" s="14" t="s">
        <v>35</v>
      </c>
      <c r="D16" s="14" t="s">
        <v>36</v>
      </c>
      <c r="E16" s="14" t="s">
        <v>240</v>
      </c>
      <c r="F16" s="14" t="s">
        <v>241</v>
      </c>
      <c r="G16" s="14" t="s">
        <v>134</v>
      </c>
      <c r="H16" s="14" t="s">
        <v>135</v>
      </c>
      <c r="I16" s="14" t="s">
        <v>242</v>
      </c>
      <c r="J16" s="14" t="s">
        <v>243</v>
      </c>
      <c r="K16" s="14" t="s">
        <v>244</v>
      </c>
      <c r="L16" s="14" t="s">
        <v>245</v>
      </c>
      <c r="M16" s="4">
        <v>0.77</v>
      </c>
      <c r="N16" s="5">
        <f t="shared" si="3"/>
        <v>100</v>
      </c>
      <c r="O16" s="14" t="s">
        <v>23</v>
      </c>
      <c r="P16" s="15" t="s">
        <v>246</v>
      </c>
      <c r="Q16" s="15" t="s">
        <v>247</v>
      </c>
      <c r="R16" s="32">
        <v>12</v>
      </c>
      <c r="S16" s="33">
        <v>26</v>
      </c>
      <c r="T16" s="33">
        <v>2004</v>
      </c>
      <c r="U16" s="16">
        <f t="shared" ca="1" si="0"/>
        <v>55</v>
      </c>
      <c r="V16" s="16">
        <f t="shared" si="1"/>
        <v>41</v>
      </c>
      <c r="W16" s="17">
        <f t="shared" ca="1" si="2"/>
        <v>13.596167008898014</v>
      </c>
    </row>
    <row r="17" spans="1:23" ht="15" customHeight="1" x14ac:dyDescent="0.25">
      <c r="A17" s="12" t="s">
        <v>248</v>
      </c>
      <c r="B17" s="13">
        <v>53</v>
      </c>
      <c r="C17" s="14" t="s">
        <v>37</v>
      </c>
      <c r="D17" s="14" t="s">
        <v>38</v>
      </c>
      <c r="E17" s="14" t="s">
        <v>249</v>
      </c>
      <c r="F17" s="14" t="s">
        <v>114</v>
      </c>
      <c r="G17" s="14" t="s">
        <v>232</v>
      </c>
      <c r="H17" s="14" t="s">
        <v>186</v>
      </c>
      <c r="I17" s="14" t="s">
        <v>136</v>
      </c>
      <c r="J17" s="14" t="s">
        <v>114</v>
      </c>
      <c r="K17" s="14" t="s">
        <v>250</v>
      </c>
      <c r="L17" s="14" t="s">
        <v>250</v>
      </c>
      <c r="M17" s="4">
        <v>0.7</v>
      </c>
      <c r="N17" s="5">
        <f t="shared" si="3"/>
        <v>50</v>
      </c>
      <c r="O17" s="14" t="s">
        <v>14</v>
      </c>
      <c r="P17" s="15" t="s">
        <v>251</v>
      </c>
      <c r="Q17" s="15" t="s">
        <v>252</v>
      </c>
      <c r="R17" s="32">
        <v>1</v>
      </c>
      <c r="S17" s="33">
        <v>12</v>
      </c>
      <c r="T17" s="33">
        <v>2005</v>
      </c>
      <c r="U17" s="16">
        <f t="shared" ca="1" si="0"/>
        <v>48</v>
      </c>
      <c r="V17" s="16">
        <f t="shared" si="1"/>
        <v>35</v>
      </c>
      <c r="W17" s="17">
        <f t="shared" ca="1" si="2"/>
        <v>13.54962354551677</v>
      </c>
    </row>
    <row r="18" spans="1:23" ht="15" customHeight="1" x14ac:dyDescent="0.25">
      <c r="A18" s="12" t="s">
        <v>253</v>
      </c>
      <c r="B18" s="13">
        <v>5</v>
      </c>
      <c r="C18" s="14" t="s">
        <v>39</v>
      </c>
      <c r="D18" s="14" t="s">
        <v>40</v>
      </c>
      <c r="E18" s="14" t="s">
        <v>254</v>
      </c>
      <c r="F18" s="14" t="s">
        <v>114</v>
      </c>
      <c r="G18" s="14" t="s">
        <v>176</v>
      </c>
      <c r="H18" s="14" t="s">
        <v>125</v>
      </c>
      <c r="I18" s="14" t="s">
        <v>255</v>
      </c>
      <c r="J18" s="14" t="s">
        <v>256</v>
      </c>
      <c r="K18" s="14" t="s">
        <v>257</v>
      </c>
      <c r="L18" s="14" t="s">
        <v>114</v>
      </c>
      <c r="M18" s="4">
        <v>0.65</v>
      </c>
      <c r="N18" s="5">
        <f t="shared" si="3"/>
        <v>0</v>
      </c>
      <c r="O18" s="14" t="s">
        <v>23</v>
      </c>
      <c r="P18" s="15" t="s">
        <v>258</v>
      </c>
      <c r="Q18" s="15" t="s">
        <v>259</v>
      </c>
      <c r="R18" s="32">
        <v>1</v>
      </c>
      <c r="S18" s="33">
        <v>1</v>
      </c>
      <c r="T18" s="33">
        <v>2001</v>
      </c>
      <c r="U18" s="16">
        <f t="shared" ca="1" si="0"/>
        <v>60</v>
      </c>
      <c r="V18" s="16">
        <f t="shared" si="1"/>
        <v>43</v>
      </c>
      <c r="W18" s="17">
        <f t="shared" ca="1" si="2"/>
        <v>17.579739904175224</v>
      </c>
    </row>
    <row r="19" spans="1:23" ht="15" customHeight="1" x14ac:dyDescent="0.25">
      <c r="A19" s="12" t="s">
        <v>260</v>
      </c>
      <c r="B19" s="13">
        <v>6</v>
      </c>
      <c r="C19" s="14" t="s">
        <v>41</v>
      </c>
      <c r="D19" s="14" t="s">
        <v>42</v>
      </c>
      <c r="E19" s="14" t="s">
        <v>261</v>
      </c>
      <c r="F19" s="14" t="s">
        <v>114</v>
      </c>
      <c r="G19" s="14" t="s">
        <v>262</v>
      </c>
      <c r="H19" s="14" t="s">
        <v>125</v>
      </c>
      <c r="I19" s="14" t="s">
        <v>263</v>
      </c>
      <c r="J19" s="14" t="s">
        <v>264</v>
      </c>
      <c r="K19" s="14" t="s">
        <v>265</v>
      </c>
      <c r="L19" s="14" t="s">
        <v>266</v>
      </c>
      <c r="M19" s="4">
        <v>0.99</v>
      </c>
      <c r="N19" s="5">
        <f t="shared" si="3"/>
        <v>750</v>
      </c>
      <c r="O19" s="14" t="s">
        <v>14</v>
      </c>
      <c r="P19" s="15" t="s">
        <v>267</v>
      </c>
      <c r="Q19" s="15" t="s">
        <v>172</v>
      </c>
      <c r="R19" s="32">
        <v>1</v>
      </c>
      <c r="S19" s="33">
        <v>5</v>
      </c>
      <c r="T19" s="33">
        <v>2001</v>
      </c>
      <c r="U19" s="16">
        <f t="shared" ca="1" si="0"/>
        <v>33</v>
      </c>
      <c r="V19" s="16">
        <f t="shared" si="1"/>
        <v>16</v>
      </c>
      <c r="W19" s="17">
        <f t="shared" ca="1" si="2"/>
        <v>17.568788501026695</v>
      </c>
    </row>
    <row r="20" spans="1:23" ht="15" customHeight="1" x14ac:dyDescent="0.25">
      <c r="A20" s="12" t="s">
        <v>268</v>
      </c>
      <c r="B20" s="13">
        <v>52</v>
      </c>
      <c r="C20" s="14" t="s">
        <v>43</v>
      </c>
      <c r="D20" s="14" t="s">
        <v>44</v>
      </c>
      <c r="E20" s="14" t="s">
        <v>269</v>
      </c>
      <c r="F20" s="14" t="s">
        <v>270</v>
      </c>
      <c r="G20" s="14" t="s">
        <v>271</v>
      </c>
      <c r="H20" s="14" t="s">
        <v>125</v>
      </c>
      <c r="I20" s="14" t="s">
        <v>272</v>
      </c>
      <c r="J20" s="14" t="s">
        <v>273</v>
      </c>
      <c r="K20" s="14" t="s">
        <v>274</v>
      </c>
      <c r="L20" s="14" t="s">
        <v>275</v>
      </c>
      <c r="M20" s="4">
        <v>1.02</v>
      </c>
      <c r="N20" s="5">
        <f t="shared" si="3"/>
        <v>1000</v>
      </c>
      <c r="O20" s="14" t="s">
        <v>11</v>
      </c>
      <c r="P20" s="15" t="s">
        <v>276</v>
      </c>
      <c r="Q20" s="15" t="s">
        <v>277</v>
      </c>
      <c r="R20" s="32">
        <v>12</v>
      </c>
      <c r="S20" s="33">
        <v>31</v>
      </c>
      <c r="T20" s="33">
        <v>2004</v>
      </c>
      <c r="U20" s="16">
        <f t="shared" ca="1" si="0"/>
        <v>53</v>
      </c>
      <c r="V20" s="16">
        <f t="shared" si="1"/>
        <v>39</v>
      </c>
      <c r="W20" s="17">
        <f t="shared" ca="1" si="2"/>
        <v>13.582477754962355</v>
      </c>
    </row>
    <row r="21" spans="1:23" ht="15" customHeight="1" x14ac:dyDescent="0.25">
      <c r="A21" s="12" t="s">
        <v>278</v>
      </c>
      <c r="B21" s="13">
        <v>4</v>
      </c>
      <c r="C21" s="14" t="s">
        <v>19</v>
      </c>
      <c r="D21" s="14" t="s">
        <v>45</v>
      </c>
      <c r="E21" s="14" t="s">
        <v>279</v>
      </c>
      <c r="F21" s="14" t="s">
        <v>114</v>
      </c>
      <c r="G21" s="14" t="s">
        <v>280</v>
      </c>
      <c r="H21" s="14" t="s">
        <v>281</v>
      </c>
      <c r="I21" s="14" t="s">
        <v>282</v>
      </c>
      <c r="J21" s="14" t="s">
        <v>283</v>
      </c>
      <c r="K21" s="14" t="s">
        <v>284</v>
      </c>
      <c r="L21" s="14" t="s">
        <v>285</v>
      </c>
      <c r="M21" s="4">
        <v>0.97</v>
      </c>
      <c r="N21" s="5">
        <f t="shared" si="3"/>
        <v>750</v>
      </c>
      <c r="O21" s="14" t="s">
        <v>21</v>
      </c>
      <c r="P21" s="15" t="s">
        <v>267</v>
      </c>
      <c r="Q21" s="15" t="s">
        <v>286</v>
      </c>
      <c r="R21" s="32">
        <v>1</v>
      </c>
      <c r="S21" s="33">
        <v>2</v>
      </c>
      <c r="T21" s="33">
        <v>2001</v>
      </c>
      <c r="U21" s="16">
        <f t="shared" ca="1" si="0"/>
        <v>33</v>
      </c>
      <c r="V21" s="16">
        <f t="shared" si="1"/>
        <v>16</v>
      </c>
      <c r="W21" s="17">
        <f t="shared" ca="1" si="2"/>
        <v>17.577002053388089</v>
      </c>
    </row>
    <row r="22" spans="1:23" ht="15" customHeight="1" x14ac:dyDescent="0.25">
      <c r="A22" s="12" t="s">
        <v>287</v>
      </c>
      <c r="B22" s="13">
        <v>55</v>
      </c>
      <c r="C22" s="14" t="s">
        <v>46</v>
      </c>
      <c r="D22" s="14" t="s">
        <v>47</v>
      </c>
      <c r="E22" s="14" t="s">
        <v>288</v>
      </c>
      <c r="F22" s="14" t="s">
        <v>289</v>
      </c>
      <c r="G22" s="14" t="s">
        <v>134</v>
      </c>
      <c r="H22" s="14" t="s">
        <v>135</v>
      </c>
      <c r="I22" s="14" t="s">
        <v>290</v>
      </c>
      <c r="J22" s="14" t="s">
        <v>291</v>
      </c>
      <c r="K22" s="14" t="s">
        <v>292</v>
      </c>
      <c r="L22" s="14" t="s">
        <v>114</v>
      </c>
      <c r="M22" s="4">
        <v>0.88</v>
      </c>
      <c r="N22" s="5">
        <f t="shared" si="3"/>
        <v>400</v>
      </c>
      <c r="O22" s="14" t="s">
        <v>24</v>
      </c>
      <c r="P22" s="15" t="s">
        <v>293</v>
      </c>
      <c r="Q22" s="15" t="s">
        <v>210</v>
      </c>
      <c r="R22" s="32">
        <v>1</v>
      </c>
      <c r="S22" s="33">
        <v>8</v>
      </c>
      <c r="T22" s="33">
        <v>2005</v>
      </c>
      <c r="U22" s="16">
        <f t="shared" ca="1" si="0"/>
        <v>33</v>
      </c>
      <c r="V22" s="16">
        <f t="shared" si="1"/>
        <v>20</v>
      </c>
      <c r="W22" s="17">
        <f t="shared" ca="1" si="2"/>
        <v>13.560574948665298</v>
      </c>
    </row>
    <row r="23" spans="1:23" ht="15" customHeight="1" x14ac:dyDescent="0.25">
      <c r="A23" s="12" t="s">
        <v>294</v>
      </c>
      <c r="B23" s="13">
        <v>44</v>
      </c>
      <c r="C23" s="14" t="s">
        <v>48</v>
      </c>
      <c r="D23" s="14" t="s">
        <v>47</v>
      </c>
      <c r="E23" s="14" t="s">
        <v>295</v>
      </c>
      <c r="F23" s="14" t="s">
        <v>114</v>
      </c>
      <c r="G23" s="14" t="s">
        <v>296</v>
      </c>
      <c r="H23" s="14" t="s">
        <v>125</v>
      </c>
      <c r="I23" s="14" t="s">
        <v>297</v>
      </c>
      <c r="J23" s="14" t="s">
        <v>298</v>
      </c>
      <c r="K23" s="14" t="s">
        <v>299</v>
      </c>
      <c r="L23" s="14" t="s">
        <v>300</v>
      </c>
      <c r="M23" s="4">
        <v>0.89</v>
      </c>
      <c r="N23" s="5">
        <f t="shared" si="3"/>
        <v>400</v>
      </c>
      <c r="O23" s="14" t="s">
        <v>24</v>
      </c>
      <c r="P23" s="15" t="s">
        <v>301</v>
      </c>
      <c r="Q23" s="15" t="s">
        <v>238</v>
      </c>
      <c r="R23" s="32">
        <v>12</v>
      </c>
      <c r="S23" s="33">
        <v>23</v>
      </c>
      <c r="T23" s="33">
        <v>2004</v>
      </c>
      <c r="U23" s="16">
        <f t="shared" ca="1" si="0"/>
        <v>32</v>
      </c>
      <c r="V23" s="16">
        <f t="shared" si="1"/>
        <v>18</v>
      </c>
      <c r="W23" s="17">
        <f t="shared" ca="1" si="2"/>
        <v>13.604380561259411</v>
      </c>
    </row>
    <row r="24" spans="1:23" ht="15" customHeight="1" x14ac:dyDescent="0.25">
      <c r="A24" s="12" t="s">
        <v>302</v>
      </c>
      <c r="B24" s="13">
        <v>56</v>
      </c>
      <c r="C24" s="14" t="s">
        <v>49</v>
      </c>
      <c r="D24" s="14" t="s">
        <v>47</v>
      </c>
      <c r="E24" s="14" t="s">
        <v>303</v>
      </c>
      <c r="F24" s="14" t="s">
        <v>114</v>
      </c>
      <c r="G24" s="14" t="s">
        <v>304</v>
      </c>
      <c r="H24" s="14" t="s">
        <v>281</v>
      </c>
      <c r="I24" s="14" t="s">
        <v>305</v>
      </c>
      <c r="J24" s="14" t="s">
        <v>306</v>
      </c>
      <c r="K24" s="14" t="s">
        <v>307</v>
      </c>
      <c r="L24" s="14" t="s">
        <v>114</v>
      </c>
      <c r="M24" s="4">
        <v>0.93</v>
      </c>
      <c r="N24" s="5">
        <f t="shared" si="3"/>
        <v>500</v>
      </c>
      <c r="O24" s="14" t="s">
        <v>8</v>
      </c>
      <c r="P24" s="15" t="s">
        <v>308</v>
      </c>
      <c r="Q24" s="15" t="s">
        <v>210</v>
      </c>
      <c r="R24" s="32">
        <v>1</v>
      </c>
      <c r="S24" s="33">
        <v>8</v>
      </c>
      <c r="T24" s="33">
        <v>2005</v>
      </c>
      <c r="U24" s="16">
        <f t="shared" ca="1" si="0"/>
        <v>53</v>
      </c>
      <c r="V24" s="16">
        <f t="shared" si="1"/>
        <v>40</v>
      </c>
      <c r="W24" s="17">
        <f t="shared" ca="1" si="2"/>
        <v>13.560574948665298</v>
      </c>
    </row>
    <row r="25" spans="1:23" ht="15" customHeight="1" x14ac:dyDescent="0.25">
      <c r="A25" s="12" t="s">
        <v>309</v>
      </c>
      <c r="B25" s="13">
        <v>64</v>
      </c>
      <c r="C25" s="14" t="s">
        <v>50</v>
      </c>
      <c r="D25" s="14" t="s">
        <v>47</v>
      </c>
      <c r="E25" s="14" t="s">
        <v>310</v>
      </c>
      <c r="F25" s="14" t="s">
        <v>114</v>
      </c>
      <c r="G25" s="14" t="s">
        <v>311</v>
      </c>
      <c r="H25" s="14" t="s">
        <v>125</v>
      </c>
      <c r="I25" s="14" t="s">
        <v>312</v>
      </c>
      <c r="J25" s="14" t="s">
        <v>313</v>
      </c>
      <c r="K25" s="14" t="s">
        <v>314</v>
      </c>
      <c r="L25" s="14" t="s">
        <v>114</v>
      </c>
      <c r="M25" s="4">
        <v>0.95</v>
      </c>
      <c r="N25" s="5">
        <f t="shared" si="3"/>
        <v>750</v>
      </c>
      <c r="O25" s="14" t="s">
        <v>30</v>
      </c>
      <c r="P25" s="15" t="s">
        <v>315</v>
      </c>
      <c r="Q25" s="15" t="s">
        <v>316</v>
      </c>
      <c r="R25" s="32">
        <v>3</v>
      </c>
      <c r="S25" s="33">
        <v>23</v>
      </c>
      <c r="T25" s="33">
        <v>2006</v>
      </c>
      <c r="U25" s="16">
        <f t="shared" ca="1" si="0"/>
        <v>52</v>
      </c>
      <c r="V25" s="16">
        <f t="shared" si="1"/>
        <v>40</v>
      </c>
      <c r="W25" s="17">
        <f t="shared" ca="1" si="2"/>
        <v>12.358658453114305</v>
      </c>
    </row>
    <row r="26" spans="1:23" ht="15" customHeight="1" x14ac:dyDescent="0.25">
      <c r="A26" s="12" t="s">
        <v>317</v>
      </c>
      <c r="B26" s="13">
        <v>40</v>
      </c>
      <c r="C26" s="14" t="s">
        <v>51</v>
      </c>
      <c r="D26" s="14" t="s">
        <v>52</v>
      </c>
      <c r="E26" s="14" t="s">
        <v>318</v>
      </c>
      <c r="F26" s="14" t="s">
        <v>114</v>
      </c>
      <c r="G26" s="14" t="s">
        <v>124</v>
      </c>
      <c r="H26" s="14" t="s">
        <v>125</v>
      </c>
      <c r="I26" s="14" t="s">
        <v>126</v>
      </c>
      <c r="J26" s="14" t="s">
        <v>319</v>
      </c>
      <c r="K26" s="14" t="s">
        <v>320</v>
      </c>
      <c r="L26" s="14" t="s">
        <v>321</v>
      </c>
      <c r="M26" s="4">
        <v>0.83</v>
      </c>
      <c r="N26" s="5">
        <f t="shared" si="3"/>
        <v>250</v>
      </c>
      <c r="O26" s="14" t="s">
        <v>11</v>
      </c>
      <c r="P26" s="15" t="s">
        <v>322</v>
      </c>
      <c r="Q26" s="15" t="s">
        <v>323</v>
      </c>
      <c r="R26" s="32">
        <v>1</v>
      </c>
      <c r="S26" s="33">
        <v>15</v>
      </c>
      <c r="T26" s="33">
        <v>2003</v>
      </c>
      <c r="U26" s="16">
        <f t="shared" ca="1" si="0"/>
        <v>65</v>
      </c>
      <c r="V26" s="16">
        <f t="shared" si="1"/>
        <v>50</v>
      </c>
      <c r="W26" s="17">
        <f t="shared" ca="1" si="2"/>
        <v>15.542778918548938</v>
      </c>
    </row>
    <row r="27" spans="1:23" ht="15" customHeight="1" x14ac:dyDescent="0.25">
      <c r="A27" s="12" t="s">
        <v>324</v>
      </c>
      <c r="B27" s="13">
        <v>48</v>
      </c>
      <c r="C27" s="14" t="s">
        <v>53</v>
      </c>
      <c r="D27" s="14" t="s">
        <v>54</v>
      </c>
      <c r="E27" s="14" t="s">
        <v>325</v>
      </c>
      <c r="F27" s="14" t="s">
        <v>114</v>
      </c>
      <c r="G27" s="14" t="s">
        <v>326</v>
      </c>
      <c r="H27" s="14" t="s">
        <v>135</v>
      </c>
      <c r="I27" s="14" t="s">
        <v>327</v>
      </c>
      <c r="J27" s="14" t="s">
        <v>328</v>
      </c>
      <c r="K27" s="14" t="s">
        <v>114</v>
      </c>
      <c r="L27" s="14" t="s">
        <v>114</v>
      </c>
      <c r="M27" s="4">
        <v>0.86</v>
      </c>
      <c r="N27" s="5">
        <f t="shared" si="3"/>
        <v>400</v>
      </c>
      <c r="O27" s="14" t="s">
        <v>24</v>
      </c>
      <c r="P27" s="15" t="s">
        <v>329</v>
      </c>
      <c r="Q27" s="15" t="s">
        <v>247</v>
      </c>
      <c r="R27" s="32">
        <v>12</v>
      </c>
      <c r="S27" s="33">
        <v>26</v>
      </c>
      <c r="T27" s="33">
        <v>2004</v>
      </c>
      <c r="U27" s="16">
        <f t="shared" ca="1" si="0"/>
        <v>51</v>
      </c>
      <c r="V27" s="16">
        <f t="shared" si="1"/>
        <v>37</v>
      </c>
      <c r="W27" s="17">
        <f t="shared" ca="1" si="2"/>
        <v>13.596167008898014</v>
      </c>
    </row>
    <row r="28" spans="1:23" ht="15" customHeight="1" x14ac:dyDescent="0.25">
      <c r="A28" s="12" t="s">
        <v>330</v>
      </c>
      <c r="B28" s="13">
        <v>42</v>
      </c>
      <c r="C28" s="14" t="s">
        <v>55</v>
      </c>
      <c r="D28" s="14" t="s">
        <v>56</v>
      </c>
      <c r="E28" s="14" t="s">
        <v>331</v>
      </c>
      <c r="F28" s="14" t="s">
        <v>114</v>
      </c>
      <c r="G28" s="14" t="s">
        <v>332</v>
      </c>
      <c r="H28" s="14" t="s">
        <v>125</v>
      </c>
      <c r="I28" s="14" t="s">
        <v>333</v>
      </c>
      <c r="J28" s="14" t="s">
        <v>334</v>
      </c>
      <c r="K28" s="14" t="s">
        <v>335</v>
      </c>
      <c r="L28" s="14" t="s">
        <v>336</v>
      </c>
      <c r="M28" s="4">
        <v>0.99</v>
      </c>
      <c r="N28" s="5">
        <f t="shared" si="3"/>
        <v>750</v>
      </c>
      <c r="O28" s="14" t="s">
        <v>23</v>
      </c>
      <c r="P28" s="15" t="s">
        <v>337</v>
      </c>
      <c r="Q28" s="15" t="s">
        <v>338</v>
      </c>
      <c r="R28" s="32">
        <v>3</v>
      </c>
      <c r="S28" s="33">
        <v>1</v>
      </c>
      <c r="T28" s="33">
        <v>2003</v>
      </c>
      <c r="U28" s="16">
        <f t="shared" ca="1" si="0"/>
        <v>55</v>
      </c>
      <c r="V28" s="16">
        <f t="shared" si="1"/>
        <v>40</v>
      </c>
      <c r="W28" s="17">
        <f t="shared" ca="1" si="2"/>
        <v>15.419575633127995</v>
      </c>
    </row>
    <row r="29" spans="1:23" ht="15" customHeight="1" x14ac:dyDescent="0.25">
      <c r="A29" s="12" t="s">
        <v>339</v>
      </c>
      <c r="B29" s="13">
        <v>22</v>
      </c>
      <c r="C29" s="14" t="s">
        <v>57</v>
      </c>
      <c r="D29" s="14" t="s">
        <v>58</v>
      </c>
      <c r="E29" s="14" t="s">
        <v>340</v>
      </c>
      <c r="F29" s="14" t="s">
        <v>114</v>
      </c>
      <c r="G29" s="14" t="s">
        <v>134</v>
      </c>
      <c r="H29" s="14" t="s">
        <v>135</v>
      </c>
      <c r="I29" s="14" t="s">
        <v>341</v>
      </c>
      <c r="J29" s="14" t="s">
        <v>342</v>
      </c>
      <c r="K29" s="14" t="s">
        <v>343</v>
      </c>
      <c r="L29" s="14" t="s">
        <v>344</v>
      </c>
      <c r="M29" s="4">
        <v>0.98</v>
      </c>
      <c r="N29" s="5">
        <f t="shared" si="3"/>
        <v>750</v>
      </c>
      <c r="O29" s="14" t="s">
        <v>30</v>
      </c>
      <c r="P29" s="15" t="s">
        <v>227</v>
      </c>
      <c r="Q29" s="15" t="s">
        <v>345</v>
      </c>
      <c r="R29" s="32">
        <v>8</v>
      </c>
      <c r="S29" s="33">
        <v>22</v>
      </c>
      <c r="T29" s="33">
        <v>2002</v>
      </c>
      <c r="U29" s="16">
        <f t="shared" ca="1" si="0"/>
        <v>52</v>
      </c>
      <c r="V29" s="16">
        <f t="shared" si="1"/>
        <v>36</v>
      </c>
      <c r="W29" s="17">
        <f t="shared" ca="1" si="2"/>
        <v>15.942505133470226</v>
      </c>
    </row>
    <row r="30" spans="1:23" ht="15" customHeight="1" x14ac:dyDescent="0.25">
      <c r="A30" s="12" t="s">
        <v>346</v>
      </c>
      <c r="B30" s="13">
        <v>10</v>
      </c>
      <c r="C30" s="14" t="s">
        <v>59</v>
      </c>
      <c r="D30" s="14" t="s">
        <v>51</v>
      </c>
      <c r="E30" s="14" t="s">
        <v>347</v>
      </c>
      <c r="F30" s="14" t="s">
        <v>114</v>
      </c>
      <c r="G30" s="14" t="s">
        <v>176</v>
      </c>
      <c r="H30" s="14" t="s">
        <v>125</v>
      </c>
      <c r="I30" s="14" t="s">
        <v>348</v>
      </c>
      <c r="J30" s="14" t="s">
        <v>349</v>
      </c>
      <c r="K30" s="14" t="s">
        <v>350</v>
      </c>
      <c r="L30" s="14" t="s">
        <v>351</v>
      </c>
      <c r="M30" s="4">
        <v>0.98</v>
      </c>
      <c r="N30" s="5">
        <f t="shared" si="3"/>
        <v>750</v>
      </c>
      <c r="O30" s="14" t="s">
        <v>14</v>
      </c>
      <c r="P30" s="15" t="s">
        <v>352</v>
      </c>
      <c r="Q30" s="15" t="s">
        <v>353</v>
      </c>
      <c r="R30" s="32">
        <v>1</v>
      </c>
      <c r="S30" s="33">
        <v>3</v>
      </c>
      <c r="T30" s="33">
        <v>2001</v>
      </c>
      <c r="U30" s="16">
        <f t="shared" ca="1" si="0"/>
        <v>58</v>
      </c>
      <c r="V30" s="16">
        <f t="shared" si="1"/>
        <v>41</v>
      </c>
      <c r="W30" s="17">
        <f t="shared" ca="1" si="2"/>
        <v>17.574264202600958</v>
      </c>
    </row>
    <row r="31" spans="1:23" ht="15" customHeight="1" x14ac:dyDescent="0.25">
      <c r="A31" s="12" t="s">
        <v>354</v>
      </c>
      <c r="B31" s="13">
        <v>45</v>
      </c>
      <c r="C31" s="14" t="s">
        <v>60</v>
      </c>
      <c r="D31" s="14" t="s">
        <v>61</v>
      </c>
      <c r="E31" s="14" t="s">
        <v>355</v>
      </c>
      <c r="F31" s="14" t="s">
        <v>356</v>
      </c>
      <c r="G31" s="14" t="s">
        <v>357</v>
      </c>
      <c r="H31" s="14" t="s">
        <v>186</v>
      </c>
      <c r="I31" s="14" t="s">
        <v>358</v>
      </c>
      <c r="J31" s="14" t="s">
        <v>359</v>
      </c>
      <c r="K31" s="14" t="s">
        <v>360</v>
      </c>
      <c r="L31" s="14" t="s">
        <v>361</v>
      </c>
      <c r="M31" s="4">
        <v>0.88</v>
      </c>
      <c r="N31" s="5">
        <f t="shared" si="3"/>
        <v>400</v>
      </c>
      <c r="O31" s="14" t="s">
        <v>30</v>
      </c>
      <c r="P31" s="15" t="s">
        <v>362</v>
      </c>
      <c r="Q31" s="15" t="s">
        <v>238</v>
      </c>
      <c r="R31" s="32">
        <v>12</v>
      </c>
      <c r="S31" s="33">
        <v>23</v>
      </c>
      <c r="T31" s="33">
        <v>2004</v>
      </c>
      <c r="U31" s="16">
        <f t="shared" ca="1" si="0"/>
        <v>51</v>
      </c>
      <c r="V31" s="16">
        <f t="shared" si="1"/>
        <v>37</v>
      </c>
      <c r="W31" s="17">
        <f t="shared" ca="1" si="2"/>
        <v>13.604380561259411</v>
      </c>
    </row>
    <row r="32" spans="1:23" ht="15" customHeight="1" x14ac:dyDescent="0.25">
      <c r="A32" s="12" t="s">
        <v>363</v>
      </c>
      <c r="B32" s="13">
        <v>54</v>
      </c>
      <c r="C32" s="14" t="s">
        <v>62</v>
      </c>
      <c r="D32" s="14" t="s">
        <v>63</v>
      </c>
      <c r="E32" s="14" t="s">
        <v>364</v>
      </c>
      <c r="F32" s="14" t="s">
        <v>114</v>
      </c>
      <c r="G32" s="14" t="s">
        <v>195</v>
      </c>
      <c r="H32" s="14" t="s">
        <v>196</v>
      </c>
      <c r="I32" s="14" t="s">
        <v>365</v>
      </c>
      <c r="J32" s="14" t="s">
        <v>366</v>
      </c>
      <c r="K32" s="14" t="s">
        <v>367</v>
      </c>
      <c r="L32" s="14" t="s">
        <v>368</v>
      </c>
      <c r="M32" s="4">
        <v>0.87</v>
      </c>
      <c r="N32" s="5">
        <f t="shared" si="3"/>
        <v>400</v>
      </c>
      <c r="O32" s="14" t="s">
        <v>64</v>
      </c>
      <c r="P32" s="15" t="s">
        <v>369</v>
      </c>
      <c r="Q32" s="15" t="s">
        <v>370</v>
      </c>
      <c r="R32" s="32">
        <v>1</v>
      </c>
      <c r="S32" s="33">
        <v>3</v>
      </c>
      <c r="T32" s="33">
        <v>2005</v>
      </c>
      <c r="U32" s="16">
        <f t="shared" ca="1" si="0"/>
        <v>56</v>
      </c>
      <c r="V32" s="16">
        <f t="shared" si="1"/>
        <v>43</v>
      </c>
      <c r="W32" s="17">
        <f t="shared" ca="1" si="2"/>
        <v>13.574264202600958</v>
      </c>
    </row>
    <row r="33" spans="1:23" ht="15" customHeight="1" x14ac:dyDescent="0.25">
      <c r="A33" s="12" t="s">
        <v>371</v>
      </c>
      <c r="B33" s="13">
        <v>15</v>
      </c>
      <c r="C33" s="14" t="s">
        <v>65</v>
      </c>
      <c r="D33" s="14" t="s">
        <v>66</v>
      </c>
      <c r="E33" s="14" t="s">
        <v>372</v>
      </c>
      <c r="F33" s="14" t="s">
        <v>114</v>
      </c>
      <c r="G33" s="14" t="s">
        <v>373</v>
      </c>
      <c r="H33" s="14" t="s">
        <v>125</v>
      </c>
      <c r="I33" s="14" t="s">
        <v>374</v>
      </c>
      <c r="J33" s="14" t="s">
        <v>375</v>
      </c>
      <c r="K33" s="14" t="s">
        <v>376</v>
      </c>
      <c r="L33" s="14" t="s">
        <v>377</v>
      </c>
      <c r="M33" s="4">
        <v>0.86</v>
      </c>
      <c r="N33" s="5">
        <f t="shared" si="3"/>
        <v>400</v>
      </c>
      <c r="O33" s="14" t="s">
        <v>21</v>
      </c>
      <c r="P33" s="15" t="s">
        <v>378</v>
      </c>
      <c r="Q33" s="15" t="s">
        <v>140</v>
      </c>
      <c r="R33" s="32">
        <v>1</v>
      </c>
      <c r="S33" s="33">
        <v>13</v>
      </c>
      <c r="T33" s="33">
        <v>2001</v>
      </c>
      <c r="U33" s="16">
        <f t="shared" ca="1" si="0"/>
        <v>39</v>
      </c>
      <c r="V33" s="16">
        <f t="shared" si="1"/>
        <v>22</v>
      </c>
      <c r="W33" s="17">
        <f t="shared" ca="1" si="2"/>
        <v>17.546885694729639</v>
      </c>
    </row>
    <row r="34" spans="1:23" ht="15" customHeight="1" x14ac:dyDescent="0.25">
      <c r="A34" s="12" t="s">
        <v>379</v>
      </c>
      <c r="B34" s="13">
        <v>49</v>
      </c>
      <c r="C34" s="14" t="s">
        <v>67</v>
      </c>
      <c r="D34" s="14" t="s">
        <v>68</v>
      </c>
      <c r="E34" s="14" t="s">
        <v>380</v>
      </c>
      <c r="F34" s="14" t="s">
        <v>381</v>
      </c>
      <c r="G34" s="14" t="s">
        <v>176</v>
      </c>
      <c r="H34" s="14" t="s">
        <v>125</v>
      </c>
      <c r="I34" s="14" t="s">
        <v>382</v>
      </c>
      <c r="J34" s="14" t="s">
        <v>383</v>
      </c>
      <c r="K34" s="14" t="s">
        <v>384</v>
      </c>
      <c r="L34" s="14" t="s">
        <v>114</v>
      </c>
      <c r="M34" s="4">
        <v>0.85</v>
      </c>
      <c r="N34" s="5">
        <f t="shared" si="3"/>
        <v>400</v>
      </c>
      <c r="O34" s="14" t="s">
        <v>21</v>
      </c>
      <c r="P34" s="15" t="s">
        <v>385</v>
      </c>
      <c r="Q34" s="15" t="s">
        <v>247</v>
      </c>
      <c r="R34" s="32">
        <v>12</v>
      </c>
      <c r="S34" s="33">
        <v>26</v>
      </c>
      <c r="T34" s="33">
        <v>2004</v>
      </c>
      <c r="U34" s="16">
        <f t="shared" ca="1" si="0"/>
        <v>38</v>
      </c>
      <c r="V34" s="16">
        <f t="shared" si="1"/>
        <v>24</v>
      </c>
      <c r="W34" s="17">
        <f t="shared" ca="1" si="2"/>
        <v>13.596167008898014</v>
      </c>
    </row>
    <row r="35" spans="1:23" ht="15" customHeight="1" x14ac:dyDescent="0.25">
      <c r="A35" s="12" t="s">
        <v>386</v>
      </c>
      <c r="B35" s="13">
        <v>13</v>
      </c>
      <c r="C35" s="14" t="s">
        <v>69</v>
      </c>
      <c r="D35" s="14" t="s">
        <v>70</v>
      </c>
      <c r="E35" s="14" t="s">
        <v>387</v>
      </c>
      <c r="F35" s="14" t="s">
        <v>114</v>
      </c>
      <c r="G35" s="14" t="s">
        <v>388</v>
      </c>
      <c r="H35" s="14" t="s">
        <v>389</v>
      </c>
      <c r="I35" s="14" t="s">
        <v>390</v>
      </c>
      <c r="J35" s="14" t="s">
        <v>391</v>
      </c>
      <c r="K35" s="14" t="s">
        <v>392</v>
      </c>
      <c r="L35" s="14" t="s">
        <v>393</v>
      </c>
      <c r="M35" s="4">
        <v>0.9</v>
      </c>
      <c r="N35" s="5">
        <f t="shared" si="3"/>
        <v>500</v>
      </c>
      <c r="O35" s="14" t="s">
        <v>11</v>
      </c>
      <c r="P35" s="15" t="s">
        <v>394</v>
      </c>
      <c r="Q35" s="15" t="s">
        <v>140</v>
      </c>
      <c r="R35" s="32">
        <v>1</v>
      </c>
      <c r="S35" s="33">
        <v>13</v>
      </c>
      <c r="T35" s="33">
        <v>2001</v>
      </c>
      <c r="U35" s="16">
        <f t="shared" ca="1" si="0"/>
        <v>36</v>
      </c>
      <c r="V35" s="16">
        <f t="shared" si="1"/>
        <v>19</v>
      </c>
      <c r="W35" s="17">
        <f t="shared" ca="1" si="2"/>
        <v>17.546885694729639</v>
      </c>
    </row>
    <row r="36" spans="1:23" ht="15" customHeight="1" x14ac:dyDescent="0.25">
      <c r="A36" s="12" t="s">
        <v>395</v>
      </c>
      <c r="B36" s="13">
        <v>25</v>
      </c>
      <c r="C36" s="14" t="s">
        <v>71</v>
      </c>
      <c r="D36" s="14" t="s">
        <v>72</v>
      </c>
      <c r="E36" s="14" t="s">
        <v>396</v>
      </c>
      <c r="F36" s="14" t="s">
        <v>114</v>
      </c>
      <c r="G36" s="14" t="s">
        <v>397</v>
      </c>
      <c r="H36" s="14" t="s">
        <v>398</v>
      </c>
      <c r="I36" s="14" t="s">
        <v>399</v>
      </c>
      <c r="J36" s="14" t="s">
        <v>400</v>
      </c>
      <c r="K36" s="14" t="s">
        <v>401</v>
      </c>
      <c r="L36" s="14" t="s">
        <v>402</v>
      </c>
      <c r="M36" s="4">
        <v>0.95</v>
      </c>
      <c r="N36" s="5">
        <f t="shared" si="3"/>
        <v>750</v>
      </c>
      <c r="O36" s="14" t="s">
        <v>21</v>
      </c>
      <c r="P36" s="15" t="s">
        <v>403</v>
      </c>
      <c r="Q36" s="15" t="s">
        <v>404</v>
      </c>
      <c r="R36" s="32">
        <v>9</v>
      </c>
      <c r="S36" s="33">
        <v>1</v>
      </c>
      <c r="T36" s="33">
        <v>2002</v>
      </c>
      <c r="U36" s="16">
        <f t="shared" ca="1" si="0"/>
        <v>32</v>
      </c>
      <c r="V36" s="16">
        <f t="shared" si="1"/>
        <v>17</v>
      </c>
      <c r="W36" s="17">
        <f t="shared" ca="1" si="2"/>
        <v>15.915126625598905</v>
      </c>
    </row>
    <row r="37" spans="1:23" ht="15" customHeight="1" x14ac:dyDescent="0.25">
      <c r="A37" s="12" t="s">
        <v>405</v>
      </c>
      <c r="B37" s="13">
        <v>41</v>
      </c>
      <c r="C37" s="14" t="s">
        <v>73</v>
      </c>
      <c r="D37" s="14" t="s">
        <v>74</v>
      </c>
      <c r="E37" s="14" t="s">
        <v>406</v>
      </c>
      <c r="F37" s="14" t="s">
        <v>114</v>
      </c>
      <c r="G37" s="14" t="s">
        <v>407</v>
      </c>
      <c r="H37" s="14" t="s">
        <v>125</v>
      </c>
      <c r="I37" s="14" t="s">
        <v>408</v>
      </c>
      <c r="J37" s="14" t="s">
        <v>409</v>
      </c>
      <c r="K37" s="14" t="s">
        <v>410</v>
      </c>
      <c r="L37" s="14" t="s">
        <v>411</v>
      </c>
      <c r="M37" s="4">
        <v>1.03</v>
      </c>
      <c r="N37" s="5">
        <f t="shared" si="3"/>
        <v>1000</v>
      </c>
      <c r="O37" s="14" t="s">
        <v>21</v>
      </c>
      <c r="P37" s="15" t="s">
        <v>412</v>
      </c>
      <c r="Q37" s="15" t="s">
        <v>413</v>
      </c>
      <c r="R37" s="32">
        <v>1</v>
      </c>
      <c r="S37" s="33">
        <v>17</v>
      </c>
      <c r="T37" s="33">
        <v>2003</v>
      </c>
      <c r="U37" s="16">
        <f t="shared" ca="1" si="0"/>
        <v>75</v>
      </c>
      <c r="V37" s="16">
        <f t="shared" si="1"/>
        <v>60</v>
      </c>
      <c r="W37" s="17">
        <f t="shared" ca="1" si="2"/>
        <v>15.537303216974674</v>
      </c>
    </row>
    <row r="38" spans="1:23" ht="15" customHeight="1" x14ac:dyDescent="0.25">
      <c r="A38" s="12" t="s">
        <v>414</v>
      </c>
      <c r="B38" s="13">
        <v>61</v>
      </c>
      <c r="C38" s="14" t="s">
        <v>75</v>
      </c>
      <c r="D38" s="14" t="s">
        <v>76</v>
      </c>
      <c r="E38" s="14" t="s">
        <v>415</v>
      </c>
      <c r="F38" s="14" t="s">
        <v>114</v>
      </c>
      <c r="G38" s="14" t="s">
        <v>176</v>
      </c>
      <c r="H38" s="14" t="s">
        <v>125</v>
      </c>
      <c r="I38" s="14" t="s">
        <v>416</v>
      </c>
      <c r="J38" s="14" t="s">
        <v>417</v>
      </c>
      <c r="K38" s="14" t="s">
        <v>418</v>
      </c>
      <c r="L38" s="14" t="s">
        <v>419</v>
      </c>
      <c r="M38" s="4">
        <v>1.06</v>
      </c>
      <c r="N38" s="5">
        <f t="shared" si="3"/>
        <v>1000</v>
      </c>
      <c r="O38" s="14" t="s">
        <v>64</v>
      </c>
      <c r="P38" s="15" t="s">
        <v>420</v>
      </c>
      <c r="Q38" s="15" t="s">
        <v>421</v>
      </c>
      <c r="R38" s="32">
        <v>1</v>
      </c>
      <c r="S38" s="33">
        <v>30</v>
      </c>
      <c r="T38" s="33">
        <v>2005</v>
      </c>
      <c r="U38" s="16">
        <f t="shared" ca="1" si="0"/>
        <v>57</v>
      </c>
      <c r="V38" s="16">
        <f t="shared" si="1"/>
        <v>45</v>
      </c>
      <c r="W38" s="17">
        <f t="shared" ca="1" si="2"/>
        <v>13.500342231348391</v>
      </c>
    </row>
    <row r="39" spans="1:23" ht="15" customHeight="1" x14ac:dyDescent="0.25">
      <c r="A39" s="12" t="s">
        <v>422</v>
      </c>
      <c r="B39" s="13">
        <v>47</v>
      </c>
      <c r="C39" s="14" t="s">
        <v>77</v>
      </c>
      <c r="D39" s="14" t="s">
        <v>78</v>
      </c>
      <c r="E39" s="14" t="s">
        <v>423</v>
      </c>
      <c r="F39" s="14" t="s">
        <v>424</v>
      </c>
      <c r="G39" s="14" t="s">
        <v>176</v>
      </c>
      <c r="H39" s="14" t="s">
        <v>125</v>
      </c>
      <c r="I39" s="14" t="s">
        <v>425</v>
      </c>
      <c r="J39" s="14" t="s">
        <v>426</v>
      </c>
      <c r="K39" s="14" t="s">
        <v>427</v>
      </c>
      <c r="L39" s="14" t="s">
        <v>428</v>
      </c>
      <c r="M39" s="4">
        <v>0.55000000000000004</v>
      </c>
      <c r="N39" s="5">
        <f t="shared" si="3"/>
        <v>0</v>
      </c>
      <c r="O39" s="14" t="s">
        <v>14</v>
      </c>
      <c r="P39" s="15" t="s">
        <v>429</v>
      </c>
      <c r="Q39" s="15" t="s">
        <v>247</v>
      </c>
      <c r="R39" s="32">
        <v>12</v>
      </c>
      <c r="S39" s="33">
        <v>26</v>
      </c>
      <c r="T39" s="33">
        <v>2004</v>
      </c>
      <c r="U39" s="16">
        <f t="shared" ca="1" si="0"/>
        <v>64</v>
      </c>
      <c r="V39" s="16">
        <f t="shared" si="1"/>
        <v>50</v>
      </c>
      <c r="W39" s="17">
        <f t="shared" ca="1" si="2"/>
        <v>13.596167008898014</v>
      </c>
    </row>
    <row r="40" spans="1:23" ht="15" customHeight="1" x14ac:dyDescent="0.25">
      <c r="A40" s="12" t="s">
        <v>430</v>
      </c>
      <c r="B40" s="13">
        <v>12</v>
      </c>
      <c r="C40" s="14" t="s">
        <v>79</v>
      </c>
      <c r="D40" s="14" t="s">
        <v>80</v>
      </c>
      <c r="E40" s="14" t="s">
        <v>431</v>
      </c>
      <c r="F40" s="14" t="s">
        <v>114</v>
      </c>
      <c r="G40" s="14" t="s">
        <v>176</v>
      </c>
      <c r="H40" s="14" t="s">
        <v>125</v>
      </c>
      <c r="I40" s="14" t="s">
        <v>432</v>
      </c>
      <c r="J40" s="14" t="s">
        <v>433</v>
      </c>
      <c r="K40" s="14" t="s">
        <v>434</v>
      </c>
      <c r="L40" s="14" t="s">
        <v>435</v>
      </c>
      <c r="M40" s="4">
        <v>1.01</v>
      </c>
      <c r="N40" s="5">
        <f t="shared" si="3"/>
        <v>1000</v>
      </c>
      <c r="O40" s="14" t="s">
        <v>23</v>
      </c>
      <c r="P40" s="15" t="s">
        <v>436</v>
      </c>
      <c r="Q40" s="15" t="s">
        <v>172</v>
      </c>
      <c r="R40" s="32">
        <v>1</v>
      </c>
      <c r="S40" s="33">
        <v>5</v>
      </c>
      <c r="T40" s="33">
        <v>2001</v>
      </c>
      <c r="U40" s="16">
        <f t="shared" ca="1" si="0"/>
        <v>78</v>
      </c>
      <c r="V40" s="16">
        <f t="shared" si="1"/>
        <v>61</v>
      </c>
      <c r="W40" s="17">
        <f t="shared" ca="1" si="2"/>
        <v>17.568788501026695</v>
      </c>
    </row>
    <row r="41" spans="1:23" ht="15" customHeight="1" x14ac:dyDescent="0.25">
      <c r="A41" s="12" t="s">
        <v>437</v>
      </c>
      <c r="B41" s="13">
        <v>23</v>
      </c>
      <c r="C41" s="14" t="s">
        <v>81</v>
      </c>
      <c r="D41" s="14" t="s">
        <v>80</v>
      </c>
      <c r="E41" s="14" t="s">
        <v>438</v>
      </c>
      <c r="F41" s="14" t="s">
        <v>439</v>
      </c>
      <c r="G41" s="14" t="s">
        <v>440</v>
      </c>
      <c r="H41" s="14" t="s">
        <v>389</v>
      </c>
      <c r="I41" s="14" t="s">
        <v>441</v>
      </c>
      <c r="J41" s="14" t="s">
        <v>442</v>
      </c>
      <c r="K41" s="14" t="s">
        <v>443</v>
      </c>
      <c r="L41" s="14" t="s">
        <v>444</v>
      </c>
      <c r="M41" s="4">
        <v>1.02</v>
      </c>
      <c r="N41" s="5">
        <f t="shared" si="3"/>
        <v>1000</v>
      </c>
      <c r="O41" s="14" t="s">
        <v>21</v>
      </c>
      <c r="P41" s="15" t="s">
        <v>445</v>
      </c>
      <c r="Q41" s="15" t="s">
        <v>446</v>
      </c>
      <c r="R41" s="32">
        <v>8</v>
      </c>
      <c r="S41" s="33">
        <v>17</v>
      </c>
      <c r="T41" s="33">
        <v>2002</v>
      </c>
      <c r="U41" s="16">
        <f t="shared" ca="1" si="0"/>
        <v>38</v>
      </c>
      <c r="V41" s="16">
        <f t="shared" si="1"/>
        <v>22</v>
      </c>
      <c r="W41" s="17">
        <f t="shared" ca="1" si="2"/>
        <v>15.956194387405887</v>
      </c>
    </row>
    <row r="42" spans="1:23" ht="15" customHeight="1" x14ac:dyDescent="0.25">
      <c r="A42" s="12" t="s">
        <v>447</v>
      </c>
      <c r="B42" s="13">
        <v>24</v>
      </c>
      <c r="C42" s="14" t="s">
        <v>82</v>
      </c>
      <c r="D42" s="14" t="s">
        <v>80</v>
      </c>
      <c r="E42" s="14" t="s">
        <v>448</v>
      </c>
      <c r="F42" s="14" t="s">
        <v>449</v>
      </c>
      <c r="G42" s="14" t="s">
        <v>134</v>
      </c>
      <c r="H42" s="14" t="s">
        <v>135</v>
      </c>
      <c r="I42" s="14" t="s">
        <v>136</v>
      </c>
      <c r="J42" s="14" t="s">
        <v>450</v>
      </c>
      <c r="K42" s="14" t="s">
        <v>451</v>
      </c>
      <c r="L42" s="14" t="s">
        <v>452</v>
      </c>
      <c r="M42" s="4">
        <v>0.78</v>
      </c>
      <c r="N42" s="5">
        <f t="shared" si="3"/>
        <v>100</v>
      </c>
      <c r="O42" s="14" t="s">
        <v>30</v>
      </c>
      <c r="P42" s="15" t="s">
        <v>453</v>
      </c>
      <c r="Q42" s="15" t="s">
        <v>454</v>
      </c>
      <c r="R42" s="32">
        <v>10</v>
      </c>
      <c r="S42" s="33">
        <v>1</v>
      </c>
      <c r="T42" s="33">
        <v>2002</v>
      </c>
      <c r="U42" s="16">
        <f t="shared" ca="1" si="0"/>
        <v>38</v>
      </c>
      <c r="V42" s="16">
        <f t="shared" si="1"/>
        <v>22</v>
      </c>
      <c r="W42" s="17">
        <f t="shared" ca="1" si="2"/>
        <v>15.832991101984941</v>
      </c>
    </row>
    <row r="43" spans="1:23" ht="15" customHeight="1" x14ac:dyDescent="0.25">
      <c r="A43" s="12" t="s">
        <v>455</v>
      </c>
      <c r="B43" s="13">
        <v>7</v>
      </c>
      <c r="C43" s="14" t="s">
        <v>83</v>
      </c>
      <c r="D43" s="14" t="s">
        <v>80</v>
      </c>
      <c r="E43" s="14" t="s">
        <v>456</v>
      </c>
      <c r="F43" s="14" t="s">
        <v>457</v>
      </c>
      <c r="G43" s="14" t="s">
        <v>176</v>
      </c>
      <c r="H43" s="14" t="s">
        <v>125</v>
      </c>
      <c r="I43" s="14" t="s">
        <v>348</v>
      </c>
      <c r="J43" s="14" t="s">
        <v>458</v>
      </c>
      <c r="K43" s="14" t="s">
        <v>459</v>
      </c>
      <c r="L43" s="14" t="s">
        <v>460</v>
      </c>
      <c r="M43" s="4">
        <v>0.88</v>
      </c>
      <c r="N43" s="5">
        <f t="shared" si="3"/>
        <v>400</v>
      </c>
      <c r="O43" s="14" t="s">
        <v>24</v>
      </c>
      <c r="P43" s="15" t="s">
        <v>461</v>
      </c>
      <c r="Q43" s="15" t="s">
        <v>353</v>
      </c>
      <c r="R43" s="32">
        <v>1</v>
      </c>
      <c r="S43" s="33">
        <v>3</v>
      </c>
      <c r="T43" s="33">
        <v>2001</v>
      </c>
      <c r="U43" s="16">
        <f t="shared" ca="1" si="0"/>
        <v>39</v>
      </c>
      <c r="V43" s="16">
        <f t="shared" si="1"/>
        <v>23</v>
      </c>
      <c r="W43" s="17">
        <f t="shared" ca="1" si="2"/>
        <v>17.574264202600958</v>
      </c>
    </row>
    <row r="44" spans="1:23" ht="15" customHeight="1" x14ac:dyDescent="0.25">
      <c r="A44" s="12" t="s">
        <v>462</v>
      </c>
      <c r="B44" s="13">
        <v>2</v>
      </c>
      <c r="C44" s="14" t="s">
        <v>84</v>
      </c>
      <c r="D44" s="14" t="s">
        <v>80</v>
      </c>
      <c r="E44" s="14" t="s">
        <v>463</v>
      </c>
      <c r="F44" s="14" t="s">
        <v>464</v>
      </c>
      <c r="G44" s="14" t="s">
        <v>124</v>
      </c>
      <c r="H44" s="14" t="s">
        <v>125</v>
      </c>
      <c r="I44" s="14" t="s">
        <v>465</v>
      </c>
      <c r="J44" s="14" t="s">
        <v>466</v>
      </c>
      <c r="K44" s="14" t="s">
        <v>467</v>
      </c>
      <c r="L44" s="14" t="s">
        <v>468</v>
      </c>
      <c r="M44" s="4">
        <v>0.7</v>
      </c>
      <c r="N44" s="5">
        <f t="shared" si="3"/>
        <v>50</v>
      </c>
      <c r="O44" s="14" t="s">
        <v>30</v>
      </c>
      <c r="P44" s="15" t="s">
        <v>469</v>
      </c>
      <c r="Q44" s="15" t="s">
        <v>286</v>
      </c>
      <c r="R44" s="32">
        <v>1</v>
      </c>
      <c r="S44" s="33">
        <v>2</v>
      </c>
      <c r="T44" s="33">
        <v>2001</v>
      </c>
      <c r="U44" s="16">
        <f t="shared" ca="1" si="0"/>
        <v>43</v>
      </c>
      <c r="V44" s="16">
        <f t="shared" si="1"/>
        <v>26</v>
      </c>
      <c r="W44" s="17">
        <f t="shared" ca="1" si="2"/>
        <v>17.577002053388089</v>
      </c>
    </row>
    <row r="45" spans="1:23" ht="15" customHeight="1" x14ac:dyDescent="0.25">
      <c r="A45" s="12" t="s">
        <v>470</v>
      </c>
      <c r="B45" s="13">
        <v>38</v>
      </c>
      <c r="C45" s="14" t="s">
        <v>85</v>
      </c>
      <c r="D45" s="14" t="s">
        <v>86</v>
      </c>
      <c r="E45" s="14" t="s">
        <v>471</v>
      </c>
      <c r="F45" s="14" t="s">
        <v>114</v>
      </c>
      <c r="G45" s="14" t="s">
        <v>176</v>
      </c>
      <c r="H45" s="14" t="s">
        <v>125</v>
      </c>
      <c r="I45" s="14" t="s">
        <v>382</v>
      </c>
      <c r="J45" s="14" t="s">
        <v>472</v>
      </c>
      <c r="K45" s="14" t="s">
        <v>473</v>
      </c>
      <c r="L45" s="14" t="s">
        <v>474</v>
      </c>
      <c r="M45" s="4">
        <v>0.86</v>
      </c>
      <c r="N45" s="5">
        <f t="shared" si="3"/>
        <v>400</v>
      </c>
      <c r="O45" s="14" t="s">
        <v>23</v>
      </c>
      <c r="P45" s="15" t="s">
        <v>475</v>
      </c>
      <c r="Q45" s="15" t="s">
        <v>476</v>
      </c>
      <c r="R45" s="32">
        <v>1</v>
      </c>
      <c r="S45" s="33">
        <v>1</v>
      </c>
      <c r="T45" s="33">
        <v>2003</v>
      </c>
      <c r="U45" s="16">
        <f t="shared" ca="1" si="0"/>
        <v>78</v>
      </c>
      <c r="V45" s="16">
        <f t="shared" si="1"/>
        <v>63</v>
      </c>
      <c r="W45" s="17">
        <f t="shared" ca="1" si="2"/>
        <v>15.581108829568789</v>
      </c>
    </row>
    <row r="46" spans="1:23" ht="15" customHeight="1" x14ac:dyDescent="0.25">
      <c r="A46" s="12" t="s">
        <v>477</v>
      </c>
      <c r="B46" s="13">
        <v>14</v>
      </c>
      <c r="C46" s="14" t="s">
        <v>87</v>
      </c>
      <c r="D46" s="14" t="s">
        <v>88</v>
      </c>
      <c r="E46" s="14" t="s">
        <v>478</v>
      </c>
      <c r="F46" s="14" t="s">
        <v>479</v>
      </c>
      <c r="G46" s="14" t="s">
        <v>373</v>
      </c>
      <c r="H46" s="14" t="s">
        <v>125</v>
      </c>
      <c r="I46" s="14" t="s">
        <v>374</v>
      </c>
      <c r="J46" s="14" t="s">
        <v>480</v>
      </c>
      <c r="K46" s="14" t="s">
        <v>481</v>
      </c>
      <c r="L46" s="14" t="s">
        <v>482</v>
      </c>
      <c r="M46" s="4">
        <v>0.9</v>
      </c>
      <c r="N46" s="5">
        <f t="shared" si="3"/>
        <v>500</v>
      </c>
      <c r="O46" s="14" t="s">
        <v>14</v>
      </c>
      <c r="P46" s="15" t="s">
        <v>483</v>
      </c>
      <c r="Q46" s="15" t="s">
        <v>484</v>
      </c>
      <c r="R46" s="32">
        <v>2</v>
      </c>
      <c r="S46" s="33">
        <v>15</v>
      </c>
      <c r="T46" s="33">
        <v>2001</v>
      </c>
      <c r="U46" s="16">
        <f t="shared" ca="1" si="0"/>
        <v>74</v>
      </c>
      <c r="V46" s="16">
        <f t="shared" si="1"/>
        <v>57</v>
      </c>
      <c r="W46" s="17">
        <f t="shared" ca="1" si="2"/>
        <v>17.456536618754278</v>
      </c>
    </row>
    <row r="47" spans="1:23" ht="15" customHeight="1" x14ac:dyDescent="0.25">
      <c r="A47" s="12" t="s">
        <v>485</v>
      </c>
      <c r="B47" s="13">
        <v>17</v>
      </c>
      <c r="C47" s="14" t="s">
        <v>89</v>
      </c>
      <c r="D47" s="14" t="s">
        <v>90</v>
      </c>
      <c r="E47" s="14" t="s">
        <v>486</v>
      </c>
      <c r="F47" s="14" t="s">
        <v>114</v>
      </c>
      <c r="G47" s="14" t="s">
        <v>487</v>
      </c>
      <c r="H47" s="14" t="s">
        <v>398</v>
      </c>
      <c r="I47" s="14" t="s">
        <v>488</v>
      </c>
      <c r="J47" s="14" t="s">
        <v>489</v>
      </c>
      <c r="K47" s="14" t="s">
        <v>490</v>
      </c>
      <c r="L47" s="14" t="s">
        <v>491</v>
      </c>
      <c r="M47" s="4">
        <v>0.98</v>
      </c>
      <c r="N47" s="5">
        <f t="shared" si="3"/>
        <v>750</v>
      </c>
      <c r="O47" s="14" t="s">
        <v>11</v>
      </c>
      <c r="P47" s="15" t="s">
        <v>492</v>
      </c>
      <c r="Q47" s="15" t="s">
        <v>493</v>
      </c>
      <c r="R47" s="32" t="s">
        <v>493</v>
      </c>
      <c r="S47" s="33"/>
      <c r="T47" s="33"/>
      <c r="U47" s="16">
        <f t="shared" ca="1" si="0"/>
        <v>62</v>
      </c>
      <c r="V47" s="16">
        <f t="shared" si="1"/>
        <v>47</v>
      </c>
      <c r="W47" s="17">
        <f t="shared" ca="1" si="2"/>
        <v>16</v>
      </c>
    </row>
  </sheetData>
  <pageMargins left="0.75" right="0.75" top="1" bottom="1" header="0.5" footer="0.5"/>
  <pageSetup paperSize="0" orientation="portrait" horizontalDpi="0" verticalDpi="0" copies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 tint="-0.499984740745262"/>
  </sheetPr>
  <dimension ref="A1:S47"/>
  <sheetViews>
    <sheetView zoomScaleNormal="196" zoomScaleSheetLayoutView="200" workbookViewId="0">
      <selection activeCell="C15" sqref="C15"/>
    </sheetView>
  </sheetViews>
  <sheetFormatPr defaultRowHeight="12.75" x14ac:dyDescent="0.2"/>
  <cols>
    <col min="1" max="1" width="11.85546875" style="19" customWidth="1"/>
    <col min="2" max="2" width="8.140625" style="18" customWidth="1"/>
    <col min="3" max="3" width="19.28515625" style="18" bestFit="1" customWidth="1"/>
    <col min="4" max="4" width="22.140625" style="18" bestFit="1" customWidth="1"/>
    <col min="5" max="12" width="14" style="18" customWidth="1"/>
    <col min="13" max="14" width="14" style="20" customWidth="1"/>
    <col min="15" max="15" width="10.7109375" style="18" bestFit="1" customWidth="1"/>
    <col min="16" max="16" width="10.5703125" style="18" bestFit="1" customWidth="1"/>
    <col min="17" max="16384" width="9.140625" style="18"/>
  </cols>
  <sheetData>
    <row r="1" spans="1:19" s="11" customFormat="1" ht="61.5" customHeight="1" x14ac:dyDescent="0.25">
      <c r="A1" s="8" t="s">
        <v>98</v>
      </c>
      <c r="B1" s="9" t="s">
        <v>1</v>
      </c>
      <c r="C1" s="9" t="s">
        <v>508</v>
      </c>
      <c r="D1" s="9" t="s">
        <v>99</v>
      </c>
      <c r="E1" s="9" t="s">
        <v>100</v>
      </c>
      <c r="F1" s="9" t="s">
        <v>101</v>
      </c>
      <c r="G1" s="9" t="s">
        <v>102</v>
      </c>
      <c r="H1" s="9" t="s">
        <v>103</v>
      </c>
      <c r="I1" s="9" t="s">
        <v>104</v>
      </c>
      <c r="J1" s="9" t="s">
        <v>105</v>
      </c>
      <c r="K1" s="9" t="s">
        <v>106</v>
      </c>
      <c r="L1" s="1" t="s">
        <v>4</v>
      </c>
      <c r="M1" s="1" t="s">
        <v>91</v>
      </c>
      <c r="N1" s="9" t="s">
        <v>5</v>
      </c>
      <c r="O1" s="10" t="s">
        <v>107</v>
      </c>
      <c r="P1" s="10" t="s">
        <v>108</v>
      </c>
      <c r="Q1" s="10" t="s">
        <v>109</v>
      </c>
      <c r="R1" s="10" t="s">
        <v>110</v>
      </c>
      <c r="S1" s="10" t="s">
        <v>111</v>
      </c>
    </row>
    <row r="2" spans="1:19" ht="15" customHeight="1" x14ac:dyDescent="0.25">
      <c r="A2" s="12" t="s">
        <v>112</v>
      </c>
      <c r="B2" s="13">
        <v>62</v>
      </c>
      <c r="C2" s="14" t="s">
        <v>522</v>
      </c>
      <c r="D2" s="14" t="s">
        <v>113</v>
      </c>
      <c r="E2" s="14" t="s">
        <v>114</v>
      </c>
      <c r="F2" s="14" t="s">
        <v>115</v>
      </c>
      <c r="G2" s="14" t="s">
        <v>116</v>
      </c>
      <c r="H2" s="14" t="s">
        <v>117</v>
      </c>
      <c r="I2" s="14" t="s">
        <v>118</v>
      </c>
      <c r="J2" s="14" t="s">
        <v>119</v>
      </c>
      <c r="K2" s="14" t="s">
        <v>120</v>
      </c>
      <c r="L2" s="4">
        <v>1.05</v>
      </c>
      <c r="M2" s="5">
        <v>1000</v>
      </c>
      <c r="N2" s="14" t="s">
        <v>8</v>
      </c>
      <c r="O2" s="15" t="s">
        <v>121</v>
      </c>
      <c r="P2" s="15">
        <v>36540</v>
      </c>
      <c r="Q2" s="16">
        <v>60</v>
      </c>
      <c r="R2" s="16">
        <v>50</v>
      </c>
      <c r="S2" s="17">
        <v>11.249828884325805</v>
      </c>
    </row>
    <row r="3" spans="1:19" ht="15" customHeight="1" x14ac:dyDescent="0.25">
      <c r="A3" s="12" t="s">
        <v>122</v>
      </c>
      <c r="B3" s="13">
        <v>18</v>
      </c>
      <c r="C3" s="14" t="s">
        <v>523</v>
      </c>
      <c r="D3" s="14" t="s">
        <v>123</v>
      </c>
      <c r="E3" s="14" t="s">
        <v>114</v>
      </c>
      <c r="F3" s="14" t="s">
        <v>124</v>
      </c>
      <c r="G3" s="14" t="s">
        <v>125</v>
      </c>
      <c r="H3" s="14" t="s">
        <v>126</v>
      </c>
      <c r="I3" s="14" t="s">
        <v>127</v>
      </c>
      <c r="J3" s="14" t="s">
        <v>128</v>
      </c>
      <c r="K3" s="14" t="s">
        <v>129</v>
      </c>
      <c r="L3" s="4">
        <v>0.88</v>
      </c>
      <c r="M3" s="5">
        <v>400</v>
      </c>
      <c r="N3" s="14" t="s">
        <v>11</v>
      </c>
      <c r="O3" s="15" t="s">
        <v>130</v>
      </c>
      <c r="P3" s="15" t="s">
        <v>131</v>
      </c>
      <c r="Q3" s="16">
        <v>43</v>
      </c>
      <c r="R3" s="16">
        <v>35</v>
      </c>
      <c r="S3" s="17">
        <v>8.6652977412731005</v>
      </c>
    </row>
    <row r="4" spans="1:19" ht="15" customHeight="1" x14ac:dyDescent="0.25">
      <c r="A4" s="12" t="s">
        <v>132</v>
      </c>
      <c r="B4" s="13">
        <v>16</v>
      </c>
      <c r="C4" s="14" t="s">
        <v>524</v>
      </c>
      <c r="D4" s="14" t="s">
        <v>133</v>
      </c>
      <c r="E4" s="14" t="s">
        <v>114</v>
      </c>
      <c r="F4" s="14" t="s">
        <v>134</v>
      </c>
      <c r="G4" s="14" t="s">
        <v>135</v>
      </c>
      <c r="H4" s="14" t="s">
        <v>136</v>
      </c>
      <c r="I4" s="14" t="s">
        <v>137</v>
      </c>
      <c r="J4" s="14" t="s">
        <v>138</v>
      </c>
      <c r="K4" s="14" t="s">
        <v>114</v>
      </c>
      <c r="L4" s="4">
        <v>0.95</v>
      </c>
      <c r="M4" s="5">
        <v>750</v>
      </c>
      <c r="N4" s="14" t="s">
        <v>14</v>
      </c>
      <c r="O4" s="15" t="s">
        <v>139</v>
      </c>
      <c r="P4" s="15" t="s">
        <v>140</v>
      </c>
      <c r="Q4" s="16">
        <v>80</v>
      </c>
      <c r="R4" s="16">
        <v>71</v>
      </c>
      <c r="S4" s="17">
        <v>10.253251197809719</v>
      </c>
    </row>
    <row r="5" spans="1:19" ht="15" customHeight="1" x14ac:dyDescent="0.25">
      <c r="A5" s="12" t="s">
        <v>141</v>
      </c>
      <c r="B5" s="13">
        <v>11</v>
      </c>
      <c r="C5" s="14" t="s">
        <v>525</v>
      </c>
      <c r="D5" s="14" t="s">
        <v>142</v>
      </c>
      <c r="E5" s="14" t="s">
        <v>114</v>
      </c>
      <c r="F5" s="14" t="s">
        <v>124</v>
      </c>
      <c r="G5" s="14" t="s">
        <v>125</v>
      </c>
      <c r="H5" s="14" t="s">
        <v>143</v>
      </c>
      <c r="I5" s="14" t="s">
        <v>144</v>
      </c>
      <c r="J5" s="14" t="s">
        <v>145</v>
      </c>
      <c r="K5" s="14" t="s">
        <v>146</v>
      </c>
      <c r="L5" s="4">
        <v>0.9</v>
      </c>
      <c r="M5" s="5">
        <v>500</v>
      </c>
      <c r="N5" s="14" t="s">
        <v>14</v>
      </c>
      <c r="O5" s="15" t="s">
        <v>147</v>
      </c>
      <c r="P5" s="15" t="s">
        <v>148</v>
      </c>
      <c r="Q5" s="16">
        <v>31</v>
      </c>
      <c r="R5" s="16">
        <v>21</v>
      </c>
      <c r="S5" s="17">
        <v>10.269678302532512</v>
      </c>
    </row>
    <row r="6" spans="1:19" ht="15" customHeight="1" x14ac:dyDescent="0.25">
      <c r="A6" s="12" t="s">
        <v>149</v>
      </c>
      <c r="B6" s="13">
        <v>1</v>
      </c>
      <c r="C6" s="14" t="s">
        <v>526</v>
      </c>
      <c r="D6" s="14" t="s">
        <v>150</v>
      </c>
      <c r="E6" s="14" t="s">
        <v>114</v>
      </c>
      <c r="F6" s="14" t="s">
        <v>151</v>
      </c>
      <c r="G6" s="14" t="s">
        <v>125</v>
      </c>
      <c r="H6" s="14" t="s">
        <v>152</v>
      </c>
      <c r="I6" s="14" t="s">
        <v>153</v>
      </c>
      <c r="J6" s="14" t="s">
        <v>154</v>
      </c>
      <c r="K6" s="14" t="s">
        <v>155</v>
      </c>
      <c r="L6" s="4">
        <v>1</v>
      </c>
      <c r="M6" s="5">
        <v>1000</v>
      </c>
      <c r="N6" s="14" t="s">
        <v>14</v>
      </c>
      <c r="O6" s="15" t="s">
        <v>156</v>
      </c>
      <c r="P6" s="15" t="s">
        <v>157</v>
      </c>
      <c r="Q6" s="16">
        <v>53</v>
      </c>
      <c r="R6" s="16">
        <v>43</v>
      </c>
      <c r="S6" s="17">
        <v>10.247775496235455</v>
      </c>
    </row>
    <row r="7" spans="1:19" ht="15" customHeight="1" x14ac:dyDescent="0.25">
      <c r="A7" s="12" t="s">
        <v>158</v>
      </c>
      <c r="B7" s="13">
        <v>21</v>
      </c>
      <c r="C7" s="14" t="s">
        <v>527</v>
      </c>
      <c r="D7" s="14" t="s">
        <v>159</v>
      </c>
      <c r="E7" s="14" t="s">
        <v>114</v>
      </c>
      <c r="F7" s="14" t="s">
        <v>160</v>
      </c>
      <c r="G7" s="14" t="s">
        <v>125</v>
      </c>
      <c r="H7" s="14" t="s">
        <v>161</v>
      </c>
      <c r="I7" s="14" t="s">
        <v>162</v>
      </c>
      <c r="J7" s="14" t="s">
        <v>163</v>
      </c>
      <c r="K7" s="14" t="s">
        <v>164</v>
      </c>
      <c r="L7" s="4">
        <v>0.75</v>
      </c>
      <c r="M7" s="5">
        <v>100</v>
      </c>
      <c r="N7" s="14" t="s">
        <v>14</v>
      </c>
      <c r="O7" s="15" t="s">
        <v>165</v>
      </c>
      <c r="P7" s="15" t="s">
        <v>166</v>
      </c>
      <c r="Q7" s="16">
        <v>50</v>
      </c>
      <c r="R7" s="16">
        <v>42</v>
      </c>
      <c r="S7" s="17">
        <v>8.6680355920602334</v>
      </c>
    </row>
    <row r="8" spans="1:19" ht="15" customHeight="1" x14ac:dyDescent="0.25">
      <c r="A8" s="12" t="s">
        <v>167</v>
      </c>
      <c r="B8" s="13">
        <v>3</v>
      </c>
      <c r="C8" s="14" t="s">
        <v>528</v>
      </c>
      <c r="D8" s="14" t="s">
        <v>168</v>
      </c>
      <c r="E8" s="14" t="s">
        <v>114</v>
      </c>
      <c r="F8" s="14" t="s">
        <v>134</v>
      </c>
      <c r="G8" s="14" t="s">
        <v>135</v>
      </c>
      <c r="H8" s="14" t="s">
        <v>136</v>
      </c>
      <c r="I8" s="14" t="s">
        <v>114</v>
      </c>
      <c r="J8" s="14" t="s">
        <v>169</v>
      </c>
      <c r="K8" s="14" t="s">
        <v>170</v>
      </c>
      <c r="L8" s="4">
        <v>0.7</v>
      </c>
      <c r="M8" s="5">
        <v>50</v>
      </c>
      <c r="N8" s="14" t="s">
        <v>21</v>
      </c>
      <c r="O8" s="15" t="s">
        <v>171</v>
      </c>
      <c r="P8" s="15" t="s">
        <v>172</v>
      </c>
      <c r="Q8" s="16">
        <v>21</v>
      </c>
      <c r="R8" s="16">
        <v>11</v>
      </c>
      <c r="S8" s="17">
        <v>10.275154004106776</v>
      </c>
    </row>
    <row r="9" spans="1:19" ht="15" customHeight="1" x14ac:dyDescent="0.25">
      <c r="A9" s="12" t="s">
        <v>173</v>
      </c>
      <c r="B9" s="13">
        <v>63</v>
      </c>
      <c r="C9" s="14" t="s">
        <v>529</v>
      </c>
      <c r="D9" s="14" t="s">
        <v>175</v>
      </c>
      <c r="E9" s="14" t="s">
        <v>114</v>
      </c>
      <c r="F9" s="14" t="s">
        <v>176</v>
      </c>
      <c r="G9" s="14" t="s">
        <v>125</v>
      </c>
      <c r="H9" s="14" t="s">
        <v>177</v>
      </c>
      <c r="I9" s="14" t="s">
        <v>178</v>
      </c>
      <c r="J9" s="14" t="s">
        <v>179</v>
      </c>
      <c r="K9" s="14" t="s">
        <v>114</v>
      </c>
      <c r="L9" s="4">
        <v>0.92</v>
      </c>
      <c r="M9" s="5">
        <v>500</v>
      </c>
      <c r="N9" s="14" t="s">
        <v>23</v>
      </c>
      <c r="O9" s="15" t="s">
        <v>180</v>
      </c>
      <c r="P9" s="15" t="s">
        <v>181</v>
      </c>
      <c r="Q9" s="16">
        <v>60</v>
      </c>
      <c r="R9" s="16">
        <v>55</v>
      </c>
      <c r="S9" s="17">
        <v>5.4537987679671458</v>
      </c>
    </row>
    <row r="10" spans="1:19" ht="15" customHeight="1" x14ac:dyDescent="0.25">
      <c r="A10" s="12" t="s">
        <v>182</v>
      </c>
      <c r="B10" s="13">
        <v>20</v>
      </c>
      <c r="C10" s="14" t="s">
        <v>529</v>
      </c>
      <c r="D10" s="14" t="s">
        <v>183</v>
      </c>
      <c r="E10" s="14" t="s">
        <v>184</v>
      </c>
      <c r="F10" s="14" t="s">
        <v>185</v>
      </c>
      <c r="G10" s="14" t="s">
        <v>186</v>
      </c>
      <c r="H10" s="14" t="s">
        <v>187</v>
      </c>
      <c r="I10" s="14" t="s">
        <v>188</v>
      </c>
      <c r="J10" s="14" t="s">
        <v>189</v>
      </c>
      <c r="K10" s="14" t="s">
        <v>190</v>
      </c>
      <c r="L10" s="4">
        <v>1</v>
      </c>
      <c r="M10" s="5">
        <v>1000</v>
      </c>
      <c r="N10" s="14" t="s">
        <v>24</v>
      </c>
      <c r="O10" s="15" t="s">
        <v>191</v>
      </c>
      <c r="P10" s="15" t="s">
        <v>192</v>
      </c>
      <c r="Q10" s="16">
        <v>67</v>
      </c>
      <c r="R10" s="16">
        <v>59</v>
      </c>
      <c r="S10" s="17">
        <v>8.7036276522929494</v>
      </c>
    </row>
    <row r="11" spans="1:19" ht="15" customHeight="1" x14ac:dyDescent="0.25">
      <c r="A11" s="12" t="s">
        <v>193</v>
      </c>
      <c r="B11" s="13">
        <v>58</v>
      </c>
      <c r="C11" s="14" t="s">
        <v>530</v>
      </c>
      <c r="D11" s="14" t="s">
        <v>194</v>
      </c>
      <c r="E11" s="14" t="s">
        <v>114</v>
      </c>
      <c r="F11" s="14" t="s">
        <v>195</v>
      </c>
      <c r="G11" s="14" t="s">
        <v>196</v>
      </c>
      <c r="H11" s="14" t="s">
        <v>197</v>
      </c>
      <c r="I11" s="14" t="s">
        <v>198</v>
      </c>
      <c r="J11" s="14" t="s">
        <v>199</v>
      </c>
      <c r="K11" s="14" t="s">
        <v>200</v>
      </c>
      <c r="L11" s="4">
        <v>0.88</v>
      </c>
      <c r="M11" s="5">
        <v>400</v>
      </c>
      <c r="N11" s="14" t="s">
        <v>23</v>
      </c>
      <c r="O11" s="15" t="s">
        <v>201</v>
      </c>
      <c r="P11" s="15" t="s">
        <v>202</v>
      </c>
      <c r="Q11" s="16">
        <v>66</v>
      </c>
      <c r="R11" s="16">
        <v>61</v>
      </c>
      <c r="S11" s="17">
        <v>6.2450376454483232</v>
      </c>
    </row>
    <row r="12" spans="1:19" ht="15" customHeight="1" x14ac:dyDescent="0.25">
      <c r="A12" s="12" t="s">
        <v>203</v>
      </c>
      <c r="B12" s="13">
        <v>57</v>
      </c>
      <c r="C12" s="14" t="s">
        <v>531</v>
      </c>
      <c r="D12" s="14" t="s">
        <v>204</v>
      </c>
      <c r="E12" s="14" t="s">
        <v>114</v>
      </c>
      <c r="F12" s="14" t="s">
        <v>205</v>
      </c>
      <c r="G12" s="14" t="s">
        <v>116</v>
      </c>
      <c r="H12" s="14" t="s">
        <v>206</v>
      </c>
      <c r="I12" s="14" t="s">
        <v>207</v>
      </c>
      <c r="J12" s="14" t="s">
        <v>208</v>
      </c>
      <c r="K12" s="14" t="s">
        <v>114</v>
      </c>
      <c r="L12" s="4">
        <v>0.84</v>
      </c>
      <c r="M12" s="5">
        <v>250</v>
      </c>
      <c r="N12" s="14" t="s">
        <v>8</v>
      </c>
      <c r="O12" s="15" t="s">
        <v>209</v>
      </c>
      <c r="P12" s="15" t="s">
        <v>210</v>
      </c>
      <c r="Q12" s="16">
        <v>51</v>
      </c>
      <c r="R12" s="16">
        <v>45</v>
      </c>
      <c r="S12" s="17">
        <v>6.2669404517453797</v>
      </c>
    </row>
    <row r="13" spans="1:19" ht="15" customHeight="1" x14ac:dyDescent="0.25">
      <c r="A13" s="12" t="s">
        <v>211</v>
      </c>
      <c r="B13" s="13">
        <v>37</v>
      </c>
      <c r="C13" s="14" t="s">
        <v>532</v>
      </c>
      <c r="D13" s="14" t="s">
        <v>212</v>
      </c>
      <c r="E13" s="14" t="s">
        <v>213</v>
      </c>
      <c r="F13" s="14" t="s">
        <v>134</v>
      </c>
      <c r="G13" s="14" t="s">
        <v>135</v>
      </c>
      <c r="H13" s="14" t="s">
        <v>214</v>
      </c>
      <c r="I13" s="14" t="s">
        <v>215</v>
      </c>
      <c r="J13" s="14" t="s">
        <v>216</v>
      </c>
      <c r="K13" s="14" t="s">
        <v>217</v>
      </c>
      <c r="L13" s="4">
        <v>0.97</v>
      </c>
      <c r="M13" s="5">
        <v>750</v>
      </c>
      <c r="N13" s="14" t="s">
        <v>30</v>
      </c>
      <c r="O13" s="15" t="s">
        <v>218</v>
      </c>
      <c r="P13" s="15" t="s">
        <v>219</v>
      </c>
      <c r="Q13" s="16">
        <v>48</v>
      </c>
      <c r="R13" s="16">
        <v>41</v>
      </c>
      <c r="S13" s="17">
        <v>8.2464065708418897</v>
      </c>
    </row>
    <row r="14" spans="1:19" ht="15" customHeight="1" x14ac:dyDescent="0.25">
      <c r="A14" s="12" t="s">
        <v>220</v>
      </c>
      <c r="B14" s="13">
        <v>39</v>
      </c>
      <c r="C14" s="14" t="s">
        <v>533</v>
      </c>
      <c r="D14" s="14" t="s">
        <v>221</v>
      </c>
      <c r="E14" s="14" t="s">
        <v>222</v>
      </c>
      <c r="F14" s="14" t="s">
        <v>134</v>
      </c>
      <c r="G14" s="14" t="s">
        <v>135</v>
      </c>
      <c r="H14" s="14" t="s">
        <v>223</v>
      </c>
      <c r="I14" s="14" t="s">
        <v>224</v>
      </c>
      <c r="J14" s="14" t="s">
        <v>225</v>
      </c>
      <c r="K14" s="14" t="s">
        <v>226</v>
      </c>
      <c r="L14" s="4">
        <v>0.98</v>
      </c>
      <c r="M14" s="5">
        <v>750</v>
      </c>
      <c r="N14" s="14" t="s">
        <v>24</v>
      </c>
      <c r="O14" s="15" t="s">
        <v>227</v>
      </c>
      <c r="P14" s="15" t="s">
        <v>228</v>
      </c>
      <c r="Q14" s="16">
        <v>44</v>
      </c>
      <c r="R14" s="16">
        <v>37</v>
      </c>
      <c r="S14" s="17">
        <v>8.2628336755646821</v>
      </c>
    </row>
    <row r="15" spans="1:19" ht="15" customHeight="1" x14ac:dyDescent="0.25">
      <c r="A15" s="12" t="s">
        <v>229</v>
      </c>
      <c r="B15" s="13">
        <v>43</v>
      </c>
      <c r="C15" s="14" t="s">
        <v>534</v>
      </c>
      <c r="D15" s="14" t="s">
        <v>230</v>
      </c>
      <c r="E15" s="14" t="s">
        <v>231</v>
      </c>
      <c r="F15" s="14" t="s">
        <v>232</v>
      </c>
      <c r="G15" s="14" t="s">
        <v>186</v>
      </c>
      <c r="H15" s="14" t="s">
        <v>233</v>
      </c>
      <c r="I15" s="14" t="s">
        <v>234</v>
      </c>
      <c r="J15" s="14" t="s">
        <v>235</v>
      </c>
      <c r="K15" s="14" t="s">
        <v>236</v>
      </c>
      <c r="L15" s="4">
        <v>1.1000000000000001</v>
      </c>
      <c r="M15" s="5">
        <v>1000</v>
      </c>
      <c r="N15" s="14" t="s">
        <v>24</v>
      </c>
      <c r="O15" s="15" t="s">
        <v>237</v>
      </c>
      <c r="P15" s="15" t="s">
        <v>238</v>
      </c>
      <c r="Q15" s="16">
        <v>62</v>
      </c>
      <c r="R15" s="16">
        <v>56</v>
      </c>
      <c r="S15" s="17">
        <v>6.3107460643394937</v>
      </c>
    </row>
    <row r="16" spans="1:19" ht="15" customHeight="1" x14ac:dyDescent="0.25">
      <c r="A16" s="12" t="s">
        <v>239</v>
      </c>
      <c r="B16" s="13">
        <v>46</v>
      </c>
      <c r="C16" s="14" t="s">
        <v>535</v>
      </c>
      <c r="D16" s="14" t="s">
        <v>240</v>
      </c>
      <c r="E16" s="14" t="s">
        <v>241</v>
      </c>
      <c r="F16" s="14" t="s">
        <v>134</v>
      </c>
      <c r="G16" s="14" t="s">
        <v>135</v>
      </c>
      <c r="H16" s="14" t="s">
        <v>242</v>
      </c>
      <c r="I16" s="14" t="s">
        <v>243</v>
      </c>
      <c r="J16" s="14" t="s">
        <v>244</v>
      </c>
      <c r="K16" s="14" t="s">
        <v>245</v>
      </c>
      <c r="L16" s="4">
        <v>0.77</v>
      </c>
      <c r="M16" s="5">
        <v>100</v>
      </c>
      <c r="N16" s="14" t="s">
        <v>23</v>
      </c>
      <c r="O16" s="15" t="s">
        <v>246</v>
      </c>
      <c r="P16" s="15" t="s">
        <v>247</v>
      </c>
      <c r="Q16" s="16">
        <v>47</v>
      </c>
      <c r="R16" s="16">
        <v>41</v>
      </c>
      <c r="S16" s="17">
        <v>6.3025325119780975</v>
      </c>
    </row>
    <row r="17" spans="1:19" ht="15" customHeight="1" x14ac:dyDescent="0.25">
      <c r="A17" s="12" t="s">
        <v>248</v>
      </c>
      <c r="B17" s="13">
        <v>53</v>
      </c>
      <c r="C17" s="14" t="s">
        <v>536</v>
      </c>
      <c r="D17" s="14" t="s">
        <v>249</v>
      </c>
      <c r="E17" s="14" t="s">
        <v>114</v>
      </c>
      <c r="F17" s="14" t="s">
        <v>232</v>
      </c>
      <c r="G17" s="14" t="s">
        <v>186</v>
      </c>
      <c r="H17" s="14" t="s">
        <v>136</v>
      </c>
      <c r="I17" s="14" t="s">
        <v>114</v>
      </c>
      <c r="J17" s="14" t="s">
        <v>250</v>
      </c>
      <c r="K17" s="14" t="s">
        <v>250</v>
      </c>
      <c r="L17" s="4">
        <v>0.7</v>
      </c>
      <c r="M17" s="5">
        <v>50</v>
      </c>
      <c r="N17" s="14" t="s">
        <v>14</v>
      </c>
      <c r="O17" s="15" t="s">
        <v>251</v>
      </c>
      <c r="P17" s="15" t="s">
        <v>252</v>
      </c>
      <c r="Q17" s="16">
        <v>40</v>
      </c>
      <c r="R17" s="16">
        <v>35</v>
      </c>
      <c r="S17" s="17">
        <v>6.2559890485968515</v>
      </c>
    </row>
    <row r="18" spans="1:19" ht="15" customHeight="1" x14ac:dyDescent="0.25">
      <c r="A18" s="12" t="s">
        <v>253</v>
      </c>
      <c r="B18" s="13">
        <v>5</v>
      </c>
      <c r="C18" s="14" t="s">
        <v>537</v>
      </c>
      <c r="D18" s="14" t="s">
        <v>254</v>
      </c>
      <c r="E18" s="14" t="s">
        <v>114</v>
      </c>
      <c r="F18" s="14" t="s">
        <v>176</v>
      </c>
      <c r="G18" s="14" t="s">
        <v>125</v>
      </c>
      <c r="H18" s="14" t="s">
        <v>255</v>
      </c>
      <c r="I18" s="14" t="s">
        <v>256</v>
      </c>
      <c r="J18" s="14" t="s">
        <v>257</v>
      </c>
      <c r="K18" s="14" t="s">
        <v>114</v>
      </c>
      <c r="L18" s="4">
        <v>0.65</v>
      </c>
      <c r="M18" s="5">
        <v>0</v>
      </c>
      <c r="N18" s="14" t="s">
        <v>23</v>
      </c>
      <c r="O18" s="15" t="s">
        <v>258</v>
      </c>
      <c r="P18" s="15" t="s">
        <v>259</v>
      </c>
      <c r="Q18" s="16">
        <v>53</v>
      </c>
      <c r="R18" s="16">
        <v>43</v>
      </c>
      <c r="S18" s="17">
        <v>10.286105407255304</v>
      </c>
    </row>
    <row r="19" spans="1:19" ht="15" customHeight="1" x14ac:dyDescent="0.25">
      <c r="A19" s="12" t="s">
        <v>260</v>
      </c>
      <c r="B19" s="13">
        <v>6</v>
      </c>
      <c r="C19" s="14" t="s">
        <v>538</v>
      </c>
      <c r="D19" s="14" t="s">
        <v>261</v>
      </c>
      <c r="E19" s="14" t="s">
        <v>114</v>
      </c>
      <c r="F19" s="14" t="s">
        <v>262</v>
      </c>
      <c r="G19" s="14" t="s">
        <v>125</v>
      </c>
      <c r="H19" s="14" t="s">
        <v>263</v>
      </c>
      <c r="I19" s="14" t="s">
        <v>264</v>
      </c>
      <c r="J19" s="14" t="s">
        <v>265</v>
      </c>
      <c r="K19" s="14" t="s">
        <v>266</v>
      </c>
      <c r="L19" s="4">
        <v>0.99</v>
      </c>
      <c r="M19" s="5">
        <v>750</v>
      </c>
      <c r="N19" s="14" t="s">
        <v>14</v>
      </c>
      <c r="O19" s="15" t="s">
        <v>267</v>
      </c>
      <c r="P19" s="15" t="s">
        <v>172</v>
      </c>
      <c r="Q19" s="16">
        <v>25</v>
      </c>
      <c r="R19" s="16">
        <v>16</v>
      </c>
      <c r="S19" s="17">
        <v>10.275154004106776</v>
      </c>
    </row>
    <row r="20" spans="1:19" ht="15" customHeight="1" x14ac:dyDescent="0.25">
      <c r="A20" s="12" t="s">
        <v>268</v>
      </c>
      <c r="B20" s="13">
        <v>52</v>
      </c>
      <c r="C20" s="14" t="s">
        <v>539</v>
      </c>
      <c r="D20" s="14" t="s">
        <v>269</v>
      </c>
      <c r="E20" s="14" t="s">
        <v>270</v>
      </c>
      <c r="F20" s="14" t="s">
        <v>271</v>
      </c>
      <c r="G20" s="14" t="s">
        <v>125</v>
      </c>
      <c r="H20" s="14" t="s">
        <v>272</v>
      </c>
      <c r="I20" s="14" t="s">
        <v>273</v>
      </c>
      <c r="J20" s="14" t="s">
        <v>274</v>
      </c>
      <c r="K20" s="14" t="s">
        <v>275</v>
      </c>
      <c r="L20" s="4">
        <v>1.02</v>
      </c>
      <c r="M20" s="5">
        <v>1000</v>
      </c>
      <c r="N20" s="14" t="s">
        <v>11</v>
      </c>
      <c r="O20" s="15" t="s">
        <v>276</v>
      </c>
      <c r="P20" s="15" t="s">
        <v>277</v>
      </c>
      <c r="Q20" s="16">
        <v>45</v>
      </c>
      <c r="R20" s="16">
        <v>39</v>
      </c>
      <c r="S20" s="17">
        <v>6.2888432580424363</v>
      </c>
    </row>
    <row r="21" spans="1:19" ht="15" customHeight="1" x14ac:dyDescent="0.25">
      <c r="A21" s="12" t="s">
        <v>278</v>
      </c>
      <c r="B21" s="13">
        <v>4</v>
      </c>
      <c r="C21" s="14" t="s">
        <v>540</v>
      </c>
      <c r="D21" s="14" t="s">
        <v>279</v>
      </c>
      <c r="E21" s="14" t="s">
        <v>114</v>
      </c>
      <c r="F21" s="14" t="s">
        <v>280</v>
      </c>
      <c r="G21" s="14" t="s">
        <v>281</v>
      </c>
      <c r="H21" s="14" t="s">
        <v>282</v>
      </c>
      <c r="I21" s="14" t="s">
        <v>283</v>
      </c>
      <c r="J21" s="14" t="s">
        <v>284</v>
      </c>
      <c r="K21" s="14" t="s">
        <v>285</v>
      </c>
      <c r="L21" s="4">
        <v>0.97</v>
      </c>
      <c r="M21" s="5">
        <v>750</v>
      </c>
      <c r="N21" s="14" t="s">
        <v>21</v>
      </c>
      <c r="O21" s="15" t="s">
        <v>267</v>
      </c>
      <c r="P21" s="15" t="s">
        <v>286</v>
      </c>
      <c r="Q21" s="16">
        <v>25</v>
      </c>
      <c r="R21" s="16">
        <v>16</v>
      </c>
      <c r="S21" s="17">
        <v>10.283367556468173</v>
      </c>
    </row>
    <row r="22" spans="1:19" ht="15" customHeight="1" x14ac:dyDescent="0.25">
      <c r="A22" s="12" t="s">
        <v>287</v>
      </c>
      <c r="B22" s="13">
        <v>55</v>
      </c>
      <c r="C22" s="14" t="s">
        <v>541</v>
      </c>
      <c r="D22" s="14" t="s">
        <v>288</v>
      </c>
      <c r="E22" s="14" t="s">
        <v>289</v>
      </c>
      <c r="F22" s="14" t="s">
        <v>134</v>
      </c>
      <c r="G22" s="14" t="s">
        <v>135</v>
      </c>
      <c r="H22" s="14" t="s">
        <v>290</v>
      </c>
      <c r="I22" s="14" t="s">
        <v>291</v>
      </c>
      <c r="J22" s="14" t="s">
        <v>292</v>
      </c>
      <c r="K22" s="14" t="s">
        <v>114</v>
      </c>
      <c r="L22" s="4">
        <v>0.88</v>
      </c>
      <c r="M22" s="5">
        <v>400</v>
      </c>
      <c r="N22" s="14" t="s">
        <v>24</v>
      </c>
      <c r="O22" s="15" t="s">
        <v>293</v>
      </c>
      <c r="P22" s="15" t="s">
        <v>210</v>
      </c>
      <c r="Q22" s="16">
        <v>25</v>
      </c>
      <c r="R22" s="16">
        <v>20</v>
      </c>
      <c r="S22" s="17">
        <v>6.2669404517453797</v>
      </c>
    </row>
    <row r="23" spans="1:19" ht="15" customHeight="1" x14ac:dyDescent="0.25">
      <c r="A23" s="12" t="s">
        <v>294</v>
      </c>
      <c r="B23" s="13">
        <v>44</v>
      </c>
      <c r="C23" s="14" t="s">
        <v>542</v>
      </c>
      <c r="D23" s="14" t="s">
        <v>295</v>
      </c>
      <c r="E23" s="14" t="s">
        <v>114</v>
      </c>
      <c r="F23" s="14" t="s">
        <v>296</v>
      </c>
      <c r="G23" s="14" t="s">
        <v>125</v>
      </c>
      <c r="H23" s="14" t="s">
        <v>297</v>
      </c>
      <c r="I23" s="14" t="s">
        <v>298</v>
      </c>
      <c r="J23" s="14" t="s">
        <v>299</v>
      </c>
      <c r="K23" s="14" t="s">
        <v>300</v>
      </c>
      <c r="L23" s="4">
        <v>0.89</v>
      </c>
      <c r="M23" s="5">
        <v>400</v>
      </c>
      <c r="N23" s="14" t="s">
        <v>24</v>
      </c>
      <c r="O23" s="15" t="s">
        <v>301</v>
      </c>
      <c r="P23" s="15" t="s">
        <v>238</v>
      </c>
      <c r="Q23" s="16">
        <v>24</v>
      </c>
      <c r="R23" s="16">
        <v>18</v>
      </c>
      <c r="S23" s="17">
        <v>6.3107460643394937</v>
      </c>
    </row>
    <row r="24" spans="1:19" ht="15" customHeight="1" x14ac:dyDescent="0.25">
      <c r="A24" s="12" t="s">
        <v>302</v>
      </c>
      <c r="B24" s="13">
        <v>56</v>
      </c>
      <c r="C24" s="14" t="s">
        <v>543</v>
      </c>
      <c r="D24" s="14" t="s">
        <v>303</v>
      </c>
      <c r="E24" s="14" t="s">
        <v>114</v>
      </c>
      <c r="F24" s="14" t="s">
        <v>304</v>
      </c>
      <c r="G24" s="14" t="s">
        <v>281</v>
      </c>
      <c r="H24" s="14" t="s">
        <v>305</v>
      </c>
      <c r="I24" s="14" t="s">
        <v>306</v>
      </c>
      <c r="J24" s="14" t="s">
        <v>307</v>
      </c>
      <c r="K24" s="14" t="s">
        <v>114</v>
      </c>
      <c r="L24" s="4">
        <v>0.93</v>
      </c>
      <c r="M24" s="5">
        <v>500</v>
      </c>
      <c r="N24" s="14" t="s">
        <v>8</v>
      </c>
      <c r="O24" s="15" t="s">
        <v>308</v>
      </c>
      <c r="P24" s="15" t="s">
        <v>210</v>
      </c>
      <c r="Q24" s="16">
        <v>45</v>
      </c>
      <c r="R24" s="16">
        <v>40</v>
      </c>
      <c r="S24" s="17">
        <v>6.2669404517453797</v>
      </c>
    </row>
    <row r="25" spans="1:19" ht="15" customHeight="1" x14ac:dyDescent="0.25">
      <c r="A25" s="12" t="s">
        <v>309</v>
      </c>
      <c r="B25" s="13">
        <v>64</v>
      </c>
      <c r="C25" s="14" t="s">
        <v>544</v>
      </c>
      <c r="D25" s="14" t="s">
        <v>310</v>
      </c>
      <c r="E25" s="14" t="s">
        <v>114</v>
      </c>
      <c r="F25" s="14" t="s">
        <v>311</v>
      </c>
      <c r="G25" s="14" t="s">
        <v>125</v>
      </c>
      <c r="H25" s="14" t="s">
        <v>312</v>
      </c>
      <c r="I25" s="14" t="s">
        <v>313</v>
      </c>
      <c r="J25" s="14" t="s">
        <v>314</v>
      </c>
      <c r="K25" s="14" t="s">
        <v>114</v>
      </c>
      <c r="L25" s="4">
        <v>0.95</v>
      </c>
      <c r="M25" s="5">
        <v>750</v>
      </c>
      <c r="N25" s="14" t="s">
        <v>30</v>
      </c>
      <c r="O25" s="15" t="s">
        <v>315</v>
      </c>
      <c r="P25" s="15" t="s">
        <v>316</v>
      </c>
      <c r="Q25" s="16">
        <v>44</v>
      </c>
      <c r="R25" s="16">
        <v>40</v>
      </c>
      <c r="S25" s="17">
        <v>5.0650239561943877</v>
      </c>
    </row>
    <row r="26" spans="1:19" ht="15" customHeight="1" x14ac:dyDescent="0.25">
      <c r="A26" s="12" t="s">
        <v>317</v>
      </c>
      <c r="B26" s="13">
        <v>40</v>
      </c>
      <c r="C26" s="14" t="s">
        <v>545</v>
      </c>
      <c r="D26" s="14" t="s">
        <v>318</v>
      </c>
      <c r="E26" s="14" t="s">
        <v>114</v>
      </c>
      <c r="F26" s="14" t="s">
        <v>124</v>
      </c>
      <c r="G26" s="14" t="s">
        <v>125</v>
      </c>
      <c r="H26" s="14" t="s">
        <v>126</v>
      </c>
      <c r="I26" s="14" t="s">
        <v>319</v>
      </c>
      <c r="J26" s="14" t="s">
        <v>320</v>
      </c>
      <c r="K26" s="14" t="s">
        <v>321</v>
      </c>
      <c r="L26" s="4">
        <v>0.83</v>
      </c>
      <c r="M26" s="5">
        <v>250</v>
      </c>
      <c r="N26" s="14" t="s">
        <v>11</v>
      </c>
      <c r="O26" s="15" t="s">
        <v>322</v>
      </c>
      <c r="P26" s="15" t="s">
        <v>323</v>
      </c>
      <c r="Q26" s="16">
        <v>58</v>
      </c>
      <c r="R26" s="16">
        <v>50</v>
      </c>
      <c r="S26" s="17">
        <v>8.2491444216290208</v>
      </c>
    </row>
    <row r="27" spans="1:19" ht="15" customHeight="1" x14ac:dyDescent="0.25">
      <c r="A27" s="12" t="s">
        <v>324</v>
      </c>
      <c r="B27" s="13">
        <v>48</v>
      </c>
      <c r="C27" s="14" t="s">
        <v>546</v>
      </c>
      <c r="D27" s="14" t="s">
        <v>325</v>
      </c>
      <c r="E27" s="14" t="s">
        <v>114</v>
      </c>
      <c r="F27" s="14" t="s">
        <v>326</v>
      </c>
      <c r="G27" s="14" t="s">
        <v>135</v>
      </c>
      <c r="H27" s="14" t="s">
        <v>327</v>
      </c>
      <c r="I27" s="14" t="s">
        <v>328</v>
      </c>
      <c r="J27" s="14" t="s">
        <v>114</v>
      </c>
      <c r="K27" s="14" t="s">
        <v>114</v>
      </c>
      <c r="L27" s="4">
        <v>0.86</v>
      </c>
      <c r="M27" s="5">
        <v>400</v>
      </c>
      <c r="N27" s="14" t="s">
        <v>24</v>
      </c>
      <c r="O27" s="15" t="s">
        <v>329</v>
      </c>
      <c r="P27" s="15" t="s">
        <v>247</v>
      </c>
      <c r="Q27" s="16">
        <v>43</v>
      </c>
      <c r="R27" s="16">
        <v>37</v>
      </c>
      <c r="S27" s="17">
        <v>6.3025325119780975</v>
      </c>
    </row>
    <row r="28" spans="1:19" ht="15" customHeight="1" x14ac:dyDescent="0.25">
      <c r="A28" s="12" t="s">
        <v>330</v>
      </c>
      <c r="B28" s="13">
        <v>42</v>
      </c>
      <c r="C28" s="14" t="s">
        <v>547</v>
      </c>
      <c r="D28" s="14" t="s">
        <v>331</v>
      </c>
      <c r="E28" s="14" t="s">
        <v>114</v>
      </c>
      <c r="F28" s="14" t="s">
        <v>332</v>
      </c>
      <c r="G28" s="14" t="s">
        <v>125</v>
      </c>
      <c r="H28" s="14" t="s">
        <v>333</v>
      </c>
      <c r="I28" s="14" t="s">
        <v>334</v>
      </c>
      <c r="J28" s="14" t="s">
        <v>335</v>
      </c>
      <c r="K28" s="14" t="s">
        <v>336</v>
      </c>
      <c r="L28" s="4">
        <v>0.99</v>
      </c>
      <c r="M28" s="5">
        <v>750</v>
      </c>
      <c r="N28" s="14" t="s">
        <v>23</v>
      </c>
      <c r="O28" s="15" t="s">
        <v>337</v>
      </c>
      <c r="P28" s="15" t="s">
        <v>338</v>
      </c>
      <c r="Q28" s="16">
        <v>47</v>
      </c>
      <c r="R28" s="16">
        <v>40</v>
      </c>
      <c r="S28" s="17">
        <v>8.1259411362080769</v>
      </c>
    </row>
    <row r="29" spans="1:19" ht="15" customHeight="1" x14ac:dyDescent="0.25">
      <c r="A29" s="12" t="s">
        <v>339</v>
      </c>
      <c r="B29" s="13">
        <v>22</v>
      </c>
      <c r="C29" s="14" t="s">
        <v>548</v>
      </c>
      <c r="D29" s="14" t="s">
        <v>340</v>
      </c>
      <c r="E29" s="14" t="s">
        <v>114</v>
      </c>
      <c r="F29" s="14" t="s">
        <v>134</v>
      </c>
      <c r="G29" s="14" t="s">
        <v>135</v>
      </c>
      <c r="H29" s="14" t="s">
        <v>341</v>
      </c>
      <c r="I29" s="14" t="s">
        <v>342</v>
      </c>
      <c r="J29" s="14" t="s">
        <v>343</v>
      </c>
      <c r="K29" s="14" t="s">
        <v>344</v>
      </c>
      <c r="L29" s="4">
        <v>0.98</v>
      </c>
      <c r="M29" s="5">
        <v>750</v>
      </c>
      <c r="N29" s="14" t="s">
        <v>30</v>
      </c>
      <c r="O29" s="15" t="s">
        <v>227</v>
      </c>
      <c r="P29" s="15" t="s">
        <v>345</v>
      </c>
      <c r="Q29" s="16">
        <v>44</v>
      </c>
      <c r="R29" s="16">
        <v>36</v>
      </c>
      <c r="S29" s="17">
        <v>8.6488706365503081</v>
      </c>
    </row>
    <row r="30" spans="1:19" ht="15" customHeight="1" x14ac:dyDescent="0.25">
      <c r="A30" s="12" t="s">
        <v>346</v>
      </c>
      <c r="B30" s="13">
        <v>10</v>
      </c>
      <c r="C30" s="14" t="s">
        <v>549</v>
      </c>
      <c r="D30" s="14" t="s">
        <v>347</v>
      </c>
      <c r="E30" s="14" t="s">
        <v>114</v>
      </c>
      <c r="F30" s="14" t="s">
        <v>176</v>
      </c>
      <c r="G30" s="14" t="s">
        <v>125</v>
      </c>
      <c r="H30" s="14" t="s">
        <v>348</v>
      </c>
      <c r="I30" s="14" t="s">
        <v>349</v>
      </c>
      <c r="J30" s="14" t="s">
        <v>350</v>
      </c>
      <c r="K30" s="14" t="s">
        <v>351</v>
      </c>
      <c r="L30" s="4">
        <v>0.98</v>
      </c>
      <c r="M30" s="5">
        <v>750</v>
      </c>
      <c r="N30" s="14" t="s">
        <v>14</v>
      </c>
      <c r="O30" s="15" t="s">
        <v>352</v>
      </c>
      <c r="P30" s="15" t="s">
        <v>353</v>
      </c>
      <c r="Q30" s="16">
        <v>51</v>
      </c>
      <c r="R30" s="16">
        <v>41</v>
      </c>
      <c r="S30" s="17">
        <v>10.28062970568104</v>
      </c>
    </row>
    <row r="31" spans="1:19" ht="15" customHeight="1" x14ac:dyDescent="0.25">
      <c r="A31" s="12" t="s">
        <v>354</v>
      </c>
      <c r="B31" s="13">
        <v>45</v>
      </c>
      <c r="C31" s="14" t="s">
        <v>550</v>
      </c>
      <c r="D31" s="14" t="s">
        <v>355</v>
      </c>
      <c r="E31" s="14" t="s">
        <v>356</v>
      </c>
      <c r="F31" s="14" t="s">
        <v>357</v>
      </c>
      <c r="G31" s="14" t="s">
        <v>186</v>
      </c>
      <c r="H31" s="14" t="s">
        <v>358</v>
      </c>
      <c r="I31" s="14" t="s">
        <v>359</v>
      </c>
      <c r="J31" s="14" t="s">
        <v>360</v>
      </c>
      <c r="K31" s="14" t="s">
        <v>361</v>
      </c>
      <c r="L31" s="4">
        <v>0.88</v>
      </c>
      <c r="M31" s="5">
        <v>400</v>
      </c>
      <c r="N31" s="14" t="s">
        <v>30</v>
      </c>
      <c r="O31" s="15" t="s">
        <v>362</v>
      </c>
      <c r="P31" s="15" t="s">
        <v>238</v>
      </c>
      <c r="Q31" s="16">
        <v>43</v>
      </c>
      <c r="R31" s="16">
        <v>37</v>
      </c>
      <c r="S31" s="17">
        <v>6.3107460643394937</v>
      </c>
    </row>
    <row r="32" spans="1:19" ht="15" customHeight="1" x14ac:dyDescent="0.25">
      <c r="A32" s="12" t="s">
        <v>363</v>
      </c>
      <c r="B32" s="13">
        <v>54</v>
      </c>
      <c r="C32" s="14" t="s">
        <v>551</v>
      </c>
      <c r="D32" s="14" t="s">
        <v>364</v>
      </c>
      <c r="E32" s="14" t="s">
        <v>114</v>
      </c>
      <c r="F32" s="14" t="s">
        <v>195</v>
      </c>
      <c r="G32" s="14" t="s">
        <v>196</v>
      </c>
      <c r="H32" s="14" t="s">
        <v>365</v>
      </c>
      <c r="I32" s="14" t="s">
        <v>366</v>
      </c>
      <c r="J32" s="14" t="s">
        <v>367</v>
      </c>
      <c r="K32" s="14" t="s">
        <v>368</v>
      </c>
      <c r="L32" s="4">
        <v>0.87</v>
      </c>
      <c r="M32" s="5">
        <v>400</v>
      </c>
      <c r="N32" s="14" t="s">
        <v>64</v>
      </c>
      <c r="O32" s="15" t="s">
        <v>369</v>
      </c>
      <c r="P32" s="15" t="s">
        <v>370</v>
      </c>
      <c r="Q32" s="16">
        <v>48</v>
      </c>
      <c r="R32" s="16">
        <v>43</v>
      </c>
      <c r="S32" s="17">
        <v>6.2806297056810401</v>
      </c>
    </row>
    <row r="33" spans="1:19" ht="15" customHeight="1" x14ac:dyDescent="0.25">
      <c r="A33" s="12" t="s">
        <v>371</v>
      </c>
      <c r="B33" s="13">
        <v>15</v>
      </c>
      <c r="C33" s="14" t="s">
        <v>552</v>
      </c>
      <c r="D33" s="14" t="s">
        <v>372</v>
      </c>
      <c r="E33" s="14" t="s">
        <v>114</v>
      </c>
      <c r="F33" s="14" t="s">
        <v>373</v>
      </c>
      <c r="G33" s="14" t="s">
        <v>125</v>
      </c>
      <c r="H33" s="14" t="s">
        <v>374</v>
      </c>
      <c r="I33" s="14" t="s">
        <v>375</v>
      </c>
      <c r="J33" s="14" t="s">
        <v>376</v>
      </c>
      <c r="K33" s="14" t="s">
        <v>377</v>
      </c>
      <c r="L33" s="4">
        <v>0.86</v>
      </c>
      <c r="M33" s="5">
        <v>400</v>
      </c>
      <c r="N33" s="14" t="s">
        <v>21</v>
      </c>
      <c r="O33" s="15" t="s">
        <v>378</v>
      </c>
      <c r="P33" s="15" t="s">
        <v>140</v>
      </c>
      <c r="Q33" s="16">
        <v>31</v>
      </c>
      <c r="R33" s="16">
        <v>22</v>
      </c>
      <c r="S33" s="17">
        <v>10.253251197809719</v>
      </c>
    </row>
    <row r="34" spans="1:19" ht="15" customHeight="1" x14ac:dyDescent="0.25">
      <c r="A34" s="12" t="s">
        <v>379</v>
      </c>
      <c r="B34" s="13">
        <v>49</v>
      </c>
      <c r="C34" s="14" t="s">
        <v>553</v>
      </c>
      <c r="D34" s="14" t="s">
        <v>380</v>
      </c>
      <c r="E34" s="14" t="s">
        <v>381</v>
      </c>
      <c r="F34" s="14" t="s">
        <v>176</v>
      </c>
      <c r="G34" s="14" t="s">
        <v>125</v>
      </c>
      <c r="H34" s="14" t="s">
        <v>382</v>
      </c>
      <c r="I34" s="14" t="s">
        <v>383</v>
      </c>
      <c r="J34" s="14" t="s">
        <v>384</v>
      </c>
      <c r="K34" s="14" t="s">
        <v>114</v>
      </c>
      <c r="L34" s="4">
        <v>0.85</v>
      </c>
      <c r="M34" s="5">
        <v>400</v>
      </c>
      <c r="N34" s="14" t="s">
        <v>21</v>
      </c>
      <c r="O34" s="15" t="s">
        <v>385</v>
      </c>
      <c r="P34" s="15" t="s">
        <v>247</v>
      </c>
      <c r="Q34" s="16">
        <v>30</v>
      </c>
      <c r="R34" s="16">
        <v>24</v>
      </c>
      <c r="S34" s="17">
        <v>6.3025325119780975</v>
      </c>
    </row>
    <row r="35" spans="1:19" ht="15" customHeight="1" x14ac:dyDescent="0.25">
      <c r="A35" s="12" t="s">
        <v>386</v>
      </c>
      <c r="B35" s="13">
        <v>13</v>
      </c>
      <c r="C35" s="14" t="s">
        <v>554</v>
      </c>
      <c r="D35" s="14" t="s">
        <v>387</v>
      </c>
      <c r="E35" s="14" t="s">
        <v>114</v>
      </c>
      <c r="F35" s="14" t="s">
        <v>388</v>
      </c>
      <c r="G35" s="14" t="s">
        <v>389</v>
      </c>
      <c r="H35" s="14" t="s">
        <v>390</v>
      </c>
      <c r="I35" s="14" t="s">
        <v>391</v>
      </c>
      <c r="J35" s="14" t="s">
        <v>392</v>
      </c>
      <c r="K35" s="14" t="s">
        <v>393</v>
      </c>
      <c r="L35" s="4">
        <v>0.9</v>
      </c>
      <c r="M35" s="5">
        <v>500</v>
      </c>
      <c r="N35" s="14" t="s">
        <v>11</v>
      </c>
      <c r="O35" s="15" t="s">
        <v>394</v>
      </c>
      <c r="P35" s="15" t="s">
        <v>140</v>
      </c>
      <c r="Q35" s="16">
        <v>28</v>
      </c>
      <c r="R35" s="16">
        <v>19</v>
      </c>
      <c r="S35" s="17">
        <v>10.253251197809719</v>
      </c>
    </row>
    <row r="36" spans="1:19" ht="15" customHeight="1" x14ac:dyDescent="0.25">
      <c r="A36" s="12" t="s">
        <v>395</v>
      </c>
      <c r="B36" s="13">
        <v>25</v>
      </c>
      <c r="C36" s="14" t="s">
        <v>555</v>
      </c>
      <c r="D36" s="14" t="s">
        <v>396</v>
      </c>
      <c r="E36" s="14" t="s">
        <v>114</v>
      </c>
      <c r="F36" s="14" t="s">
        <v>397</v>
      </c>
      <c r="G36" s="14" t="s">
        <v>398</v>
      </c>
      <c r="H36" s="14" t="s">
        <v>399</v>
      </c>
      <c r="I36" s="14" t="s">
        <v>400</v>
      </c>
      <c r="J36" s="14" t="s">
        <v>401</v>
      </c>
      <c r="K36" s="14" t="s">
        <v>402</v>
      </c>
      <c r="L36" s="4">
        <v>0.95</v>
      </c>
      <c r="M36" s="5">
        <v>750</v>
      </c>
      <c r="N36" s="14" t="s">
        <v>21</v>
      </c>
      <c r="O36" s="15" t="s">
        <v>403</v>
      </c>
      <c r="P36" s="15" t="s">
        <v>404</v>
      </c>
      <c r="Q36" s="16">
        <v>25</v>
      </c>
      <c r="R36" s="16">
        <v>17</v>
      </c>
      <c r="S36" s="17">
        <v>8.6214921286789874</v>
      </c>
    </row>
    <row r="37" spans="1:19" ht="15" customHeight="1" x14ac:dyDescent="0.25">
      <c r="A37" s="12" t="s">
        <v>405</v>
      </c>
      <c r="B37" s="13">
        <v>41</v>
      </c>
      <c r="C37" s="14" t="s">
        <v>556</v>
      </c>
      <c r="D37" s="14" t="s">
        <v>406</v>
      </c>
      <c r="E37" s="14" t="s">
        <v>114</v>
      </c>
      <c r="F37" s="14" t="s">
        <v>407</v>
      </c>
      <c r="G37" s="14" t="s">
        <v>125</v>
      </c>
      <c r="H37" s="14" t="s">
        <v>408</v>
      </c>
      <c r="I37" s="14" t="s">
        <v>409</v>
      </c>
      <c r="J37" s="14" t="s">
        <v>410</v>
      </c>
      <c r="K37" s="14" t="s">
        <v>411</v>
      </c>
      <c r="L37" s="4">
        <v>1.03</v>
      </c>
      <c r="M37" s="5">
        <v>1000</v>
      </c>
      <c r="N37" s="14" t="s">
        <v>21</v>
      </c>
      <c r="O37" s="15" t="s">
        <v>412</v>
      </c>
      <c r="P37" s="15" t="s">
        <v>413</v>
      </c>
      <c r="Q37" s="16">
        <v>67</v>
      </c>
      <c r="R37" s="16">
        <v>60</v>
      </c>
      <c r="S37" s="17">
        <v>8.2436687200547567</v>
      </c>
    </row>
    <row r="38" spans="1:19" ht="15" customHeight="1" x14ac:dyDescent="0.25">
      <c r="A38" s="12" t="s">
        <v>414</v>
      </c>
      <c r="B38" s="13">
        <v>61</v>
      </c>
      <c r="C38" s="14" t="s">
        <v>557</v>
      </c>
      <c r="D38" s="14" t="s">
        <v>415</v>
      </c>
      <c r="E38" s="14" t="s">
        <v>114</v>
      </c>
      <c r="F38" s="14" t="s">
        <v>176</v>
      </c>
      <c r="G38" s="14" t="s">
        <v>125</v>
      </c>
      <c r="H38" s="14" t="s">
        <v>416</v>
      </c>
      <c r="I38" s="14" t="s">
        <v>417</v>
      </c>
      <c r="J38" s="14" t="s">
        <v>418</v>
      </c>
      <c r="K38" s="14" t="s">
        <v>419</v>
      </c>
      <c r="L38" s="4">
        <v>1.06</v>
      </c>
      <c r="M38" s="5">
        <v>1000</v>
      </c>
      <c r="N38" s="14" t="s">
        <v>64</v>
      </c>
      <c r="O38" s="15" t="s">
        <v>420</v>
      </c>
      <c r="P38" s="15" t="s">
        <v>421</v>
      </c>
      <c r="Q38" s="16">
        <v>50</v>
      </c>
      <c r="R38" s="16">
        <v>45</v>
      </c>
      <c r="S38" s="17">
        <v>6.2067077344284733</v>
      </c>
    </row>
    <row r="39" spans="1:19" ht="15" customHeight="1" x14ac:dyDescent="0.25">
      <c r="A39" s="12" t="s">
        <v>422</v>
      </c>
      <c r="B39" s="13">
        <v>47</v>
      </c>
      <c r="C39" s="14" t="s">
        <v>558</v>
      </c>
      <c r="D39" s="14" t="s">
        <v>423</v>
      </c>
      <c r="E39" s="14" t="s">
        <v>424</v>
      </c>
      <c r="F39" s="14" t="s">
        <v>176</v>
      </c>
      <c r="G39" s="14" t="s">
        <v>125</v>
      </c>
      <c r="H39" s="14" t="s">
        <v>425</v>
      </c>
      <c r="I39" s="14" t="s">
        <v>426</v>
      </c>
      <c r="J39" s="14" t="s">
        <v>427</v>
      </c>
      <c r="K39" s="14" t="s">
        <v>428</v>
      </c>
      <c r="L39" s="4">
        <v>0.55000000000000004</v>
      </c>
      <c r="M39" s="5">
        <v>0</v>
      </c>
      <c r="N39" s="14" t="s">
        <v>14</v>
      </c>
      <c r="O39" s="15" t="s">
        <v>429</v>
      </c>
      <c r="P39" s="15" t="s">
        <v>247</v>
      </c>
      <c r="Q39" s="16">
        <v>56</v>
      </c>
      <c r="R39" s="16">
        <v>50</v>
      </c>
      <c r="S39" s="17">
        <v>6.3025325119780975</v>
      </c>
    </row>
    <row r="40" spans="1:19" ht="15" customHeight="1" x14ac:dyDescent="0.25">
      <c r="A40" s="12" t="s">
        <v>430</v>
      </c>
      <c r="B40" s="13">
        <v>12</v>
      </c>
      <c r="C40" s="14" t="s">
        <v>559</v>
      </c>
      <c r="D40" s="14" t="s">
        <v>431</v>
      </c>
      <c r="E40" s="14" t="s">
        <v>114</v>
      </c>
      <c r="F40" s="14" t="s">
        <v>176</v>
      </c>
      <c r="G40" s="14" t="s">
        <v>125</v>
      </c>
      <c r="H40" s="14" t="s">
        <v>432</v>
      </c>
      <c r="I40" s="14" t="s">
        <v>433</v>
      </c>
      <c r="J40" s="14" t="s">
        <v>434</v>
      </c>
      <c r="K40" s="14" t="s">
        <v>435</v>
      </c>
      <c r="L40" s="4">
        <v>1.01</v>
      </c>
      <c r="M40" s="5">
        <v>1000</v>
      </c>
      <c r="N40" s="14" t="s">
        <v>23</v>
      </c>
      <c r="O40" s="15" t="s">
        <v>436</v>
      </c>
      <c r="P40" s="15" t="s">
        <v>172</v>
      </c>
      <c r="Q40" s="16">
        <v>70</v>
      </c>
      <c r="R40" s="16">
        <v>61</v>
      </c>
      <c r="S40" s="17">
        <v>10.275154004106776</v>
      </c>
    </row>
    <row r="41" spans="1:19" ht="15" customHeight="1" x14ac:dyDescent="0.25">
      <c r="A41" s="12" t="s">
        <v>437</v>
      </c>
      <c r="B41" s="13">
        <v>23</v>
      </c>
      <c r="C41" s="14" t="s">
        <v>560</v>
      </c>
      <c r="D41" s="14" t="s">
        <v>438</v>
      </c>
      <c r="E41" s="14" t="s">
        <v>439</v>
      </c>
      <c r="F41" s="14" t="s">
        <v>440</v>
      </c>
      <c r="G41" s="14" t="s">
        <v>389</v>
      </c>
      <c r="H41" s="14" t="s">
        <v>441</v>
      </c>
      <c r="I41" s="14" t="s">
        <v>442</v>
      </c>
      <c r="J41" s="14" t="s">
        <v>443</v>
      </c>
      <c r="K41" s="14" t="s">
        <v>444</v>
      </c>
      <c r="L41" s="4">
        <v>1.02</v>
      </c>
      <c r="M41" s="5">
        <v>1000</v>
      </c>
      <c r="N41" s="14" t="s">
        <v>21</v>
      </c>
      <c r="O41" s="15" t="s">
        <v>445</v>
      </c>
      <c r="P41" s="15" t="s">
        <v>446</v>
      </c>
      <c r="Q41" s="16">
        <v>30</v>
      </c>
      <c r="R41" s="16">
        <v>22</v>
      </c>
      <c r="S41" s="17">
        <v>8.6625598904859693</v>
      </c>
    </row>
    <row r="42" spans="1:19" ht="15" customHeight="1" x14ac:dyDescent="0.25">
      <c r="A42" s="12" t="s">
        <v>447</v>
      </c>
      <c r="B42" s="13">
        <v>24</v>
      </c>
      <c r="C42" s="14" t="s">
        <v>561</v>
      </c>
      <c r="D42" s="14" t="s">
        <v>448</v>
      </c>
      <c r="E42" s="14" t="s">
        <v>449</v>
      </c>
      <c r="F42" s="14" t="s">
        <v>134</v>
      </c>
      <c r="G42" s="14" t="s">
        <v>135</v>
      </c>
      <c r="H42" s="14" t="s">
        <v>136</v>
      </c>
      <c r="I42" s="14" t="s">
        <v>450</v>
      </c>
      <c r="J42" s="14" t="s">
        <v>451</v>
      </c>
      <c r="K42" s="14" t="s">
        <v>452</v>
      </c>
      <c r="L42" s="4">
        <v>0.78</v>
      </c>
      <c r="M42" s="5">
        <v>100</v>
      </c>
      <c r="N42" s="14" t="s">
        <v>30</v>
      </c>
      <c r="O42" s="15" t="s">
        <v>453</v>
      </c>
      <c r="P42" s="15" t="s">
        <v>454</v>
      </c>
      <c r="Q42" s="16">
        <v>31</v>
      </c>
      <c r="R42" s="16">
        <v>22</v>
      </c>
      <c r="S42" s="17">
        <v>8.5393566050650236</v>
      </c>
    </row>
    <row r="43" spans="1:19" ht="15" customHeight="1" x14ac:dyDescent="0.25">
      <c r="A43" s="12" t="s">
        <v>455</v>
      </c>
      <c r="B43" s="13">
        <v>7</v>
      </c>
      <c r="C43" s="14" t="s">
        <v>562</v>
      </c>
      <c r="D43" s="14" t="s">
        <v>456</v>
      </c>
      <c r="E43" s="14" t="s">
        <v>457</v>
      </c>
      <c r="F43" s="14" t="s">
        <v>176</v>
      </c>
      <c r="G43" s="14" t="s">
        <v>125</v>
      </c>
      <c r="H43" s="14" t="s">
        <v>348</v>
      </c>
      <c r="I43" s="14" t="s">
        <v>458</v>
      </c>
      <c r="J43" s="14" t="s">
        <v>459</v>
      </c>
      <c r="K43" s="14" t="s">
        <v>460</v>
      </c>
      <c r="L43" s="4">
        <v>0.88</v>
      </c>
      <c r="M43" s="5">
        <v>400</v>
      </c>
      <c r="N43" s="14" t="s">
        <v>24</v>
      </c>
      <c r="O43" s="15" t="s">
        <v>461</v>
      </c>
      <c r="P43" s="15" t="s">
        <v>353</v>
      </c>
      <c r="Q43" s="16">
        <v>32</v>
      </c>
      <c r="R43" s="16">
        <v>23</v>
      </c>
      <c r="S43" s="17">
        <v>10.28062970568104</v>
      </c>
    </row>
    <row r="44" spans="1:19" ht="15" customHeight="1" x14ac:dyDescent="0.25">
      <c r="A44" s="12" t="s">
        <v>462</v>
      </c>
      <c r="B44" s="13">
        <v>2</v>
      </c>
      <c r="C44" s="14" t="s">
        <v>563</v>
      </c>
      <c r="D44" s="14" t="s">
        <v>463</v>
      </c>
      <c r="E44" s="14" t="s">
        <v>464</v>
      </c>
      <c r="F44" s="14" t="s">
        <v>124</v>
      </c>
      <c r="G44" s="14" t="s">
        <v>125</v>
      </c>
      <c r="H44" s="14" t="s">
        <v>465</v>
      </c>
      <c r="I44" s="14" t="s">
        <v>466</v>
      </c>
      <c r="J44" s="14" t="s">
        <v>467</v>
      </c>
      <c r="K44" s="14" t="s">
        <v>468</v>
      </c>
      <c r="L44" s="4">
        <v>0.7</v>
      </c>
      <c r="M44" s="5">
        <v>50</v>
      </c>
      <c r="N44" s="14" t="s">
        <v>30</v>
      </c>
      <c r="O44" s="15" t="s">
        <v>469</v>
      </c>
      <c r="P44" s="15" t="s">
        <v>286</v>
      </c>
      <c r="Q44" s="16">
        <v>36</v>
      </c>
      <c r="R44" s="16">
        <v>26</v>
      </c>
      <c r="S44" s="17">
        <v>10.283367556468173</v>
      </c>
    </row>
    <row r="45" spans="1:19" ht="15" customHeight="1" x14ac:dyDescent="0.25">
      <c r="A45" s="12" t="s">
        <v>470</v>
      </c>
      <c r="B45" s="13">
        <v>38</v>
      </c>
      <c r="C45" s="14" t="s">
        <v>564</v>
      </c>
      <c r="D45" s="14" t="s">
        <v>471</v>
      </c>
      <c r="E45" s="14" t="s">
        <v>114</v>
      </c>
      <c r="F45" s="14" t="s">
        <v>176</v>
      </c>
      <c r="G45" s="14" t="s">
        <v>125</v>
      </c>
      <c r="H45" s="14" t="s">
        <v>382</v>
      </c>
      <c r="I45" s="14" t="s">
        <v>472</v>
      </c>
      <c r="J45" s="14" t="s">
        <v>473</v>
      </c>
      <c r="K45" s="14" t="s">
        <v>474</v>
      </c>
      <c r="L45" s="4">
        <v>0.86</v>
      </c>
      <c r="M45" s="5">
        <v>400</v>
      </c>
      <c r="N45" s="14" t="s">
        <v>23</v>
      </c>
      <c r="O45" s="15" t="s">
        <v>475</v>
      </c>
      <c r="P45" s="15" t="s">
        <v>476</v>
      </c>
      <c r="Q45" s="16">
        <v>71</v>
      </c>
      <c r="R45" s="16">
        <v>63</v>
      </c>
      <c r="S45" s="17">
        <v>8.2874743326488698</v>
      </c>
    </row>
    <row r="46" spans="1:19" ht="15" customHeight="1" x14ac:dyDescent="0.25">
      <c r="A46" s="12" t="s">
        <v>477</v>
      </c>
      <c r="B46" s="13">
        <v>14</v>
      </c>
      <c r="C46" s="14" t="s">
        <v>565</v>
      </c>
      <c r="D46" s="14" t="s">
        <v>478</v>
      </c>
      <c r="E46" s="14" t="s">
        <v>479</v>
      </c>
      <c r="F46" s="14" t="s">
        <v>373</v>
      </c>
      <c r="G46" s="14" t="s">
        <v>125</v>
      </c>
      <c r="H46" s="14" t="s">
        <v>374</v>
      </c>
      <c r="I46" s="14" t="s">
        <v>480</v>
      </c>
      <c r="J46" s="14" t="s">
        <v>481</v>
      </c>
      <c r="K46" s="14" t="s">
        <v>482</v>
      </c>
      <c r="L46" s="4">
        <v>0.9</v>
      </c>
      <c r="M46" s="5">
        <v>500</v>
      </c>
      <c r="N46" s="14" t="s">
        <v>14</v>
      </c>
      <c r="O46" s="15" t="s">
        <v>483</v>
      </c>
      <c r="P46" s="15" t="s">
        <v>484</v>
      </c>
      <c r="Q46" s="16">
        <v>66</v>
      </c>
      <c r="R46" s="16">
        <v>57</v>
      </c>
      <c r="S46" s="17">
        <v>10.16290212183436</v>
      </c>
    </row>
    <row r="47" spans="1:19" ht="15" customHeight="1" x14ac:dyDescent="0.25">
      <c r="A47" s="12" t="s">
        <v>485</v>
      </c>
      <c r="B47" s="13">
        <v>17</v>
      </c>
      <c r="C47" s="14" t="s">
        <v>566</v>
      </c>
      <c r="D47" s="14" t="s">
        <v>486</v>
      </c>
      <c r="E47" s="14" t="s">
        <v>114</v>
      </c>
      <c r="F47" s="14" t="s">
        <v>487</v>
      </c>
      <c r="G47" s="14" t="s">
        <v>398</v>
      </c>
      <c r="H47" s="14" t="s">
        <v>488</v>
      </c>
      <c r="I47" s="14" t="s">
        <v>489</v>
      </c>
      <c r="J47" s="14" t="s">
        <v>490</v>
      </c>
      <c r="K47" s="14" t="s">
        <v>491</v>
      </c>
      <c r="L47" s="4">
        <v>0.98</v>
      </c>
      <c r="M47" s="5">
        <v>750</v>
      </c>
      <c r="N47" s="14" t="s">
        <v>11</v>
      </c>
      <c r="O47" s="15" t="s">
        <v>492</v>
      </c>
      <c r="P47" s="15" t="s">
        <v>493</v>
      </c>
      <c r="Q47" s="16">
        <v>55</v>
      </c>
      <c r="R47" s="16">
        <v>47</v>
      </c>
      <c r="S47" s="17">
        <v>8.7063655030800824</v>
      </c>
    </row>
  </sheetData>
  <pageMargins left="0.75" right="0.75" top="1" bottom="1" header="0.5" footer="0.5"/>
  <pageSetup paperSize="0" orientation="portrait" horizontalDpi="0" verticalDpi="0" copies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8">
    <tabColor theme="9" tint="-0.249977111117893"/>
  </sheetPr>
  <dimension ref="A1:T48"/>
  <sheetViews>
    <sheetView zoomScaleSheetLayoutView="200" workbookViewId="0">
      <selection activeCell="J36" sqref="J36"/>
    </sheetView>
  </sheetViews>
  <sheetFormatPr defaultRowHeight="12.75" x14ac:dyDescent="0.2"/>
  <cols>
    <col min="1" max="1" width="11.85546875" style="19" customWidth="1"/>
    <col min="2" max="2" width="8.140625" style="18" customWidth="1"/>
    <col min="3" max="4" width="14" style="18" customWidth="1"/>
    <col min="5" max="5" width="22.140625" style="18" bestFit="1" customWidth="1"/>
    <col min="6" max="9" width="14" style="18" customWidth="1"/>
    <col min="10" max="10" width="16.42578125" style="18" customWidth="1"/>
    <col min="11" max="13" width="14" style="18" customWidth="1"/>
    <col min="14" max="15" width="14" style="20" customWidth="1"/>
    <col min="16" max="16" width="10.7109375" style="18" bestFit="1" customWidth="1"/>
    <col min="17" max="17" width="10.5703125" style="18" bestFit="1" customWidth="1"/>
    <col min="18" max="16384" width="9.140625" style="18"/>
  </cols>
  <sheetData>
    <row r="1" spans="1:20" s="11" customFormat="1" ht="61.5" customHeight="1" x14ac:dyDescent="0.25">
      <c r="A1" s="8" t="s">
        <v>98</v>
      </c>
      <c r="B1" s="9" t="s">
        <v>1</v>
      </c>
      <c r="C1" s="9" t="s">
        <v>2</v>
      </c>
      <c r="D1" s="9" t="s">
        <v>3</v>
      </c>
      <c r="E1" s="9" t="s">
        <v>99</v>
      </c>
      <c r="F1" s="9" t="s">
        <v>100</v>
      </c>
      <c r="G1" s="9" t="s">
        <v>101</v>
      </c>
      <c r="H1" s="9" t="s">
        <v>102</v>
      </c>
      <c r="I1" s="9" t="s">
        <v>103</v>
      </c>
      <c r="J1" s="9" t="s">
        <v>104</v>
      </c>
      <c r="K1" s="9" t="s">
        <v>105</v>
      </c>
      <c r="L1" s="9" t="s">
        <v>106</v>
      </c>
      <c r="M1" s="1" t="s">
        <v>4</v>
      </c>
      <c r="N1" s="1" t="s">
        <v>91</v>
      </c>
      <c r="O1" s="9" t="s">
        <v>5</v>
      </c>
      <c r="P1" s="10" t="s">
        <v>107</v>
      </c>
      <c r="Q1" s="10" t="s">
        <v>108</v>
      </c>
      <c r="R1" s="10" t="s">
        <v>109</v>
      </c>
      <c r="S1" s="10" t="s">
        <v>110</v>
      </c>
      <c r="T1" s="10" t="s">
        <v>111</v>
      </c>
    </row>
    <row r="2" spans="1:20" ht="15" customHeight="1" x14ac:dyDescent="0.25">
      <c r="A2" s="12" t="s">
        <v>149</v>
      </c>
      <c r="B2" s="13">
        <v>1</v>
      </c>
      <c r="C2" s="14" t="s">
        <v>0</v>
      </c>
      <c r="D2" s="14" t="s">
        <v>17</v>
      </c>
      <c r="E2" s="14" t="s">
        <v>150</v>
      </c>
      <c r="F2" s="14" t="s">
        <v>114</v>
      </c>
      <c r="G2" s="14" t="s">
        <v>151</v>
      </c>
      <c r="H2" s="14" t="s">
        <v>125</v>
      </c>
      <c r="I2" s="14" t="s">
        <v>152</v>
      </c>
      <c r="J2" s="14" t="s">
        <v>153</v>
      </c>
      <c r="K2" s="14" t="s">
        <v>154</v>
      </c>
      <c r="L2" s="14" t="s">
        <v>155</v>
      </c>
      <c r="M2" s="4">
        <v>1</v>
      </c>
      <c r="N2" s="5">
        <f t="shared" ref="N2:N48" si="0">IF(PercentPersonnel&gt;=100%,1000,IF(PercentPersonnel&gt;=95%,750,IF(PercentPersonnel&gt;=90%,500,IF(PercentPersonnel&gt;=85%,400,IF(PercentPersonnel&gt;=80%, 250,IF(PercentPersonnel&gt;=75%,100,IF(PercentPersonnel&gt;=70%,50,0)))))))</f>
        <v>1000</v>
      </c>
      <c r="O2" s="14" t="s">
        <v>14</v>
      </c>
      <c r="P2" s="15" t="s">
        <v>156</v>
      </c>
      <c r="Q2" s="15" t="s">
        <v>157</v>
      </c>
      <c r="R2" s="16">
        <f t="shared" ref="R2:R48" ca="1" si="1">ROUNDDOWN(((TODAY()-P2)/365.25),0)</f>
        <v>60</v>
      </c>
      <c r="S2" s="16">
        <f t="shared" ref="S2:S48" si="2">YEAR(Q2)-YEAR(P2)</f>
        <v>43</v>
      </c>
      <c r="T2" s="17">
        <f t="shared" ref="T2:T48" ca="1" si="3">(TODAY()-Q2)/365.25</f>
        <v>17.541409993155373</v>
      </c>
    </row>
    <row r="3" spans="1:20" ht="15" customHeight="1" x14ac:dyDescent="0.25">
      <c r="A3" s="12" t="s">
        <v>462</v>
      </c>
      <c r="B3" s="13">
        <v>2</v>
      </c>
      <c r="C3" s="14" t="s">
        <v>84</v>
      </c>
      <c r="D3" s="14" t="s">
        <v>80</v>
      </c>
      <c r="E3" s="14" t="s">
        <v>463</v>
      </c>
      <c r="F3" s="14" t="s">
        <v>464</v>
      </c>
      <c r="G3" s="14" t="s">
        <v>124</v>
      </c>
      <c r="H3" s="14" t="s">
        <v>125</v>
      </c>
      <c r="I3" s="14" t="s">
        <v>465</v>
      </c>
      <c r="J3" s="14" t="s">
        <v>466</v>
      </c>
      <c r="K3" s="14" t="s">
        <v>467</v>
      </c>
      <c r="L3" s="14" t="s">
        <v>468</v>
      </c>
      <c r="M3" s="4">
        <v>0.7</v>
      </c>
      <c r="N3" s="5">
        <f t="shared" si="0"/>
        <v>50</v>
      </c>
      <c r="O3" s="14" t="s">
        <v>30</v>
      </c>
      <c r="P3" s="15" t="s">
        <v>469</v>
      </c>
      <c r="Q3" s="15" t="s">
        <v>286</v>
      </c>
      <c r="R3" s="16">
        <f t="shared" ca="1" si="1"/>
        <v>43</v>
      </c>
      <c r="S3" s="16">
        <f t="shared" si="2"/>
        <v>26</v>
      </c>
      <c r="T3" s="17">
        <f t="shared" ca="1" si="3"/>
        <v>17.577002053388089</v>
      </c>
    </row>
    <row r="4" spans="1:20" ht="15" customHeight="1" x14ac:dyDescent="0.25">
      <c r="A4" s="12" t="s">
        <v>167</v>
      </c>
      <c r="B4" s="13">
        <v>3</v>
      </c>
      <c r="C4" s="14" t="s">
        <v>19</v>
      </c>
      <c r="D4" s="14" t="s">
        <v>20</v>
      </c>
      <c r="E4" s="14" t="s">
        <v>168</v>
      </c>
      <c r="F4" s="14" t="s">
        <v>114</v>
      </c>
      <c r="G4" s="14" t="s">
        <v>134</v>
      </c>
      <c r="H4" s="14" t="s">
        <v>135</v>
      </c>
      <c r="I4" s="14" t="s">
        <v>136</v>
      </c>
      <c r="J4" s="14" t="s">
        <v>114</v>
      </c>
      <c r="K4" s="14" t="s">
        <v>169</v>
      </c>
      <c r="L4" s="14" t="s">
        <v>170</v>
      </c>
      <c r="M4" s="4">
        <v>0.7</v>
      </c>
      <c r="N4" s="5">
        <f t="shared" si="0"/>
        <v>50</v>
      </c>
      <c r="O4" s="14" t="s">
        <v>21</v>
      </c>
      <c r="P4" s="15" t="s">
        <v>171</v>
      </c>
      <c r="Q4" s="15" t="s">
        <v>172</v>
      </c>
      <c r="R4" s="16">
        <f t="shared" ca="1" si="1"/>
        <v>28</v>
      </c>
      <c r="S4" s="16">
        <f t="shared" si="2"/>
        <v>11</v>
      </c>
      <c r="T4" s="17">
        <f t="shared" ca="1" si="3"/>
        <v>17.568788501026695</v>
      </c>
    </row>
    <row r="5" spans="1:20" ht="15" customHeight="1" x14ac:dyDescent="0.25">
      <c r="A5" s="12" t="s">
        <v>278</v>
      </c>
      <c r="B5" s="13">
        <v>4</v>
      </c>
      <c r="C5" s="14" t="s">
        <v>19</v>
      </c>
      <c r="D5" s="14" t="s">
        <v>45</v>
      </c>
      <c r="E5" s="14" t="s">
        <v>279</v>
      </c>
      <c r="F5" s="14" t="s">
        <v>114</v>
      </c>
      <c r="G5" s="14" t="s">
        <v>280</v>
      </c>
      <c r="H5" s="14" t="s">
        <v>281</v>
      </c>
      <c r="I5" s="14" t="s">
        <v>282</v>
      </c>
      <c r="J5" s="14" t="s">
        <v>283</v>
      </c>
      <c r="K5" s="14" t="s">
        <v>284</v>
      </c>
      <c r="L5" s="14" t="s">
        <v>285</v>
      </c>
      <c r="M5" s="4">
        <v>0.97</v>
      </c>
      <c r="N5" s="5">
        <f t="shared" si="0"/>
        <v>750</v>
      </c>
      <c r="O5" s="14" t="s">
        <v>21</v>
      </c>
      <c r="P5" s="15" t="s">
        <v>267</v>
      </c>
      <c r="Q5" s="15" t="s">
        <v>286</v>
      </c>
      <c r="R5" s="16">
        <f t="shared" ca="1" si="1"/>
        <v>33</v>
      </c>
      <c r="S5" s="16">
        <f t="shared" si="2"/>
        <v>16</v>
      </c>
      <c r="T5" s="17">
        <f t="shared" ca="1" si="3"/>
        <v>17.577002053388089</v>
      </c>
    </row>
    <row r="6" spans="1:20" ht="15" customHeight="1" x14ac:dyDescent="0.25">
      <c r="A6" s="12" t="s">
        <v>253</v>
      </c>
      <c r="B6" s="13">
        <v>5</v>
      </c>
      <c r="C6" s="14" t="s">
        <v>39</v>
      </c>
      <c r="D6" s="14" t="s">
        <v>40</v>
      </c>
      <c r="E6" s="14" t="s">
        <v>254</v>
      </c>
      <c r="F6" s="14" t="s">
        <v>114</v>
      </c>
      <c r="G6" s="14" t="s">
        <v>176</v>
      </c>
      <c r="H6" s="14" t="s">
        <v>125</v>
      </c>
      <c r="I6" s="14" t="s">
        <v>255</v>
      </c>
      <c r="J6" s="14" t="s">
        <v>256</v>
      </c>
      <c r="K6" s="14" t="s">
        <v>257</v>
      </c>
      <c r="L6" s="14" t="s">
        <v>114</v>
      </c>
      <c r="M6" s="4">
        <v>0.65</v>
      </c>
      <c r="N6" s="5">
        <f t="shared" si="0"/>
        <v>0</v>
      </c>
      <c r="O6" s="14" t="s">
        <v>23</v>
      </c>
      <c r="P6" s="15" t="s">
        <v>258</v>
      </c>
      <c r="Q6" s="15" t="s">
        <v>259</v>
      </c>
      <c r="R6" s="16">
        <f t="shared" ca="1" si="1"/>
        <v>60</v>
      </c>
      <c r="S6" s="16">
        <f t="shared" si="2"/>
        <v>43</v>
      </c>
      <c r="T6" s="17">
        <f t="shared" ca="1" si="3"/>
        <v>17.579739904175224</v>
      </c>
    </row>
    <row r="7" spans="1:20" ht="15" customHeight="1" x14ac:dyDescent="0.25">
      <c r="A7" s="12" t="s">
        <v>260</v>
      </c>
      <c r="B7" s="13">
        <v>6</v>
      </c>
      <c r="C7" s="14" t="s">
        <v>41</v>
      </c>
      <c r="D7" s="14" t="s">
        <v>42</v>
      </c>
      <c r="E7" s="14" t="s">
        <v>261</v>
      </c>
      <c r="F7" s="14" t="s">
        <v>114</v>
      </c>
      <c r="G7" s="14" t="s">
        <v>262</v>
      </c>
      <c r="H7" s="14" t="s">
        <v>125</v>
      </c>
      <c r="I7" s="14" t="s">
        <v>263</v>
      </c>
      <c r="J7" s="14" t="s">
        <v>264</v>
      </c>
      <c r="K7" s="14" t="s">
        <v>265</v>
      </c>
      <c r="L7" s="14" t="s">
        <v>266</v>
      </c>
      <c r="M7" s="4">
        <v>0.99</v>
      </c>
      <c r="N7" s="5">
        <f t="shared" si="0"/>
        <v>750</v>
      </c>
      <c r="O7" s="14" t="s">
        <v>14</v>
      </c>
      <c r="P7" s="15" t="s">
        <v>267</v>
      </c>
      <c r="Q7" s="15" t="s">
        <v>172</v>
      </c>
      <c r="R7" s="16">
        <f t="shared" ca="1" si="1"/>
        <v>33</v>
      </c>
      <c r="S7" s="16">
        <f t="shared" si="2"/>
        <v>16</v>
      </c>
      <c r="T7" s="17">
        <f t="shared" ca="1" si="3"/>
        <v>17.568788501026695</v>
      </c>
    </row>
    <row r="8" spans="1:20" ht="15" customHeight="1" x14ac:dyDescent="0.25">
      <c r="A8" s="12" t="s">
        <v>455</v>
      </c>
      <c r="B8" s="13">
        <v>7</v>
      </c>
      <c r="C8" s="14" t="s">
        <v>83</v>
      </c>
      <c r="D8" s="14" t="s">
        <v>80</v>
      </c>
      <c r="E8" s="14" t="s">
        <v>456</v>
      </c>
      <c r="F8" s="14" t="s">
        <v>457</v>
      </c>
      <c r="G8" s="14" t="s">
        <v>176</v>
      </c>
      <c r="H8" s="14" t="s">
        <v>125</v>
      </c>
      <c r="I8" s="14" t="s">
        <v>348</v>
      </c>
      <c r="J8" s="14" t="s">
        <v>458</v>
      </c>
      <c r="K8" s="14" t="s">
        <v>459</v>
      </c>
      <c r="L8" s="14" t="s">
        <v>460</v>
      </c>
      <c r="M8" s="4">
        <v>0.88</v>
      </c>
      <c r="N8" s="5">
        <f t="shared" si="0"/>
        <v>400</v>
      </c>
      <c r="O8" s="14" t="s">
        <v>24</v>
      </c>
      <c r="P8" s="15" t="s">
        <v>461</v>
      </c>
      <c r="Q8" s="15" t="s">
        <v>353</v>
      </c>
      <c r="R8" s="16">
        <f t="shared" ca="1" si="1"/>
        <v>39</v>
      </c>
      <c r="S8" s="16">
        <f t="shared" si="2"/>
        <v>23</v>
      </c>
      <c r="T8" s="17">
        <f t="shared" ca="1" si="3"/>
        <v>17.574264202600958</v>
      </c>
    </row>
    <row r="9" spans="1:20" ht="15" customHeight="1" x14ac:dyDescent="0.25">
      <c r="A9" s="12" t="s">
        <v>346</v>
      </c>
      <c r="B9" s="13">
        <v>10</v>
      </c>
      <c r="C9" s="14" t="s">
        <v>59</v>
      </c>
      <c r="D9" s="14" t="s">
        <v>51</v>
      </c>
      <c r="E9" s="14" t="s">
        <v>347</v>
      </c>
      <c r="F9" s="14" t="s">
        <v>114</v>
      </c>
      <c r="G9" s="14" t="s">
        <v>176</v>
      </c>
      <c r="H9" s="14" t="s">
        <v>125</v>
      </c>
      <c r="I9" s="14" t="s">
        <v>348</v>
      </c>
      <c r="J9" s="14" t="s">
        <v>349</v>
      </c>
      <c r="K9" s="14" t="s">
        <v>350</v>
      </c>
      <c r="L9" s="14" t="s">
        <v>351</v>
      </c>
      <c r="M9" s="4">
        <v>0.98</v>
      </c>
      <c r="N9" s="5">
        <f t="shared" si="0"/>
        <v>750</v>
      </c>
      <c r="O9" s="14" t="s">
        <v>14</v>
      </c>
      <c r="P9" s="15" t="s">
        <v>352</v>
      </c>
      <c r="Q9" s="15" t="s">
        <v>353</v>
      </c>
      <c r="R9" s="16">
        <f t="shared" ca="1" si="1"/>
        <v>58</v>
      </c>
      <c r="S9" s="16">
        <f t="shared" si="2"/>
        <v>41</v>
      </c>
      <c r="T9" s="17">
        <f t="shared" ca="1" si="3"/>
        <v>17.574264202600958</v>
      </c>
    </row>
    <row r="10" spans="1:20" ht="15" customHeight="1" x14ac:dyDescent="0.25">
      <c r="A10" s="12" t="s">
        <v>141</v>
      </c>
      <c r="B10" s="13">
        <v>11</v>
      </c>
      <c r="C10" s="14" t="s">
        <v>15</v>
      </c>
      <c r="D10" s="14" t="s">
        <v>16</v>
      </c>
      <c r="E10" s="14" t="s">
        <v>142</v>
      </c>
      <c r="F10" s="14" t="s">
        <v>114</v>
      </c>
      <c r="G10" s="14" t="s">
        <v>124</v>
      </c>
      <c r="H10" s="14" t="s">
        <v>125</v>
      </c>
      <c r="I10" s="14" t="s">
        <v>143</v>
      </c>
      <c r="J10" s="14" t="s">
        <v>144</v>
      </c>
      <c r="K10" s="14" t="s">
        <v>145</v>
      </c>
      <c r="L10" s="14" t="s">
        <v>146</v>
      </c>
      <c r="M10" s="4">
        <v>0.9</v>
      </c>
      <c r="N10" s="5">
        <f t="shared" si="0"/>
        <v>500</v>
      </c>
      <c r="O10" s="14" t="s">
        <v>14</v>
      </c>
      <c r="P10" s="15" t="s">
        <v>147</v>
      </c>
      <c r="Q10" s="15" t="s">
        <v>148</v>
      </c>
      <c r="R10" s="16">
        <f t="shared" ca="1" si="1"/>
        <v>38</v>
      </c>
      <c r="S10" s="16">
        <f t="shared" si="2"/>
        <v>21</v>
      </c>
      <c r="T10" s="17">
        <f t="shared" ca="1" si="3"/>
        <v>17.563312799452429</v>
      </c>
    </row>
    <row r="11" spans="1:20" ht="15" customHeight="1" x14ac:dyDescent="0.25">
      <c r="A11" s="12" t="s">
        <v>430</v>
      </c>
      <c r="B11" s="13">
        <v>12</v>
      </c>
      <c r="C11" s="14" t="s">
        <v>79</v>
      </c>
      <c r="D11" s="14" t="s">
        <v>80</v>
      </c>
      <c r="E11" s="14" t="s">
        <v>431</v>
      </c>
      <c r="F11" s="14" t="s">
        <v>114</v>
      </c>
      <c r="G11" s="14" t="s">
        <v>176</v>
      </c>
      <c r="H11" s="14" t="s">
        <v>125</v>
      </c>
      <c r="I11" s="14" t="s">
        <v>432</v>
      </c>
      <c r="J11" s="14" t="s">
        <v>433</v>
      </c>
      <c r="K11" s="14" t="s">
        <v>434</v>
      </c>
      <c r="L11" s="14" t="s">
        <v>435</v>
      </c>
      <c r="M11" s="4">
        <v>1.01</v>
      </c>
      <c r="N11" s="5">
        <f t="shared" si="0"/>
        <v>1000</v>
      </c>
      <c r="O11" s="14" t="s">
        <v>23</v>
      </c>
      <c r="P11" s="15" t="s">
        <v>436</v>
      </c>
      <c r="Q11" s="15" t="s">
        <v>172</v>
      </c>
      <c r="R11" s="16">
        <f t="shared" ca="1" si="1"/>
        <v>78</v>
      </c>
      <c r="S11" s="16">
        <f t="shared" si="2"/>
        <v>61</v>
      </c>
      <c r="T11" s="17">
        <f t="shared" ca="1" si="3"/>
        <v>17.568788501026695</v>
      </c>
    </row>
    <row r="12" spans="1:20" ht="15" customHeight="1" x14ac:dyDescent="0.25">
      <c r="A12" s="12" t="s">
        <v>386</v>
      </c>
      <c r="B12" s="13">
        <v>13</v>
      </c>
      <c r="C12" s="14" t="s">
        <v>69</v>
      </c>
      <c r="D12" s="14" t="s">
        <v>70</v>
      </c>
      <c r="E12" s="14" t="s">
        <v>387</v>
      </c>
      <c r="F12" s="14" t="s">
        <v>114</v>
      </c>
      <c r="G12" s="14" t="s">
        <v>388</v>
      </c>
      <c r="H12" s="14" t="s">
        <v>389</v>
      </c>
      <c r="I12" s="14" t="s">
        <v>390</v>
      </c>
      <c r="J12" s="14" t="s">
        <v>391</v>
      </c>
      <c r="K12" s="14" t="s">
        <v>392</v>
      </c>
      <c r="L12" s="14" t="s">
        <v>393</v>
      </c>
      <c r="M12" s="4">
        <v>0.9</v>
      </c>
      <c r="N12" s="5">
        <f t="shared" si="0"/>
        <v>500</v>
      </c>
      <c r="O12" s="14" t="s">
        <v>11</v>
      </c>
      <c r="P12" s="15" t="s">
        <v>394</v>
      </c>
      <c r="Q12" s="15" t="s">
        <v>140</v>
      </c>
      <c r="R12" s="16">
        <f t="shared" ca="1" si="1"/>
        <v>36</v>
      </c>
      <c r="S12" s="16">
        <f t="shared" si="2"/>
        <v>19</v>
      </c>
      <c r="T12" s="17">
        <f t="shared" ca="1" si="3"/>
        <v>17.546885694729639</v>
      </c>
    </row>
    <row r="13" spans="1:20" ht="15" customHeight="1" x14ac:dyDescent="0.25">
      <c r="A13" s="12" t="s">
        <v>477</v>
      </c>
      <c r="B13" s="13">
        <v>14</v>
      </c>
      <c r="C13" s="14" t="s">
        <v>87</v>
      </c>
      <c r="D13" s="14" t="s">
        <v>88</v>
      </c>
      <c r="E13" s="14" t="s">
        <v>478</v>
      </c>
      <c r="F13" s="14" t="s">
        <v>479</v>
      </c>
      <c r="G13" s="14" t="s">
        <v>373</v>
      </c>
      <c r="H13" s="14" t="s">
        <v>125</v>
      </c>
      <c r="I13" s="14" t="s">
        <v>374</v>
      </c>
      <c r="J13" s="14" t="s">
        <v>480</v>
      </c>
      <c r="K13" s="14" t="s">
        <v>481</v>
      </c>
      <c r="L13" s="14" t="s">
        <v>482</v>
      </c>
      <c r="M13" s="4">
        <v>0.9</v>
      </c>
      <c r="N13" s="5">
        <f t="shared" si="0"/>
        <v>500</v>
      </c>
      <c r="O13" s="14" t="s">
        <v>14</v>
      </c>
      <c r="P13" s="15" t="s">
        <v>483</v>
      </c>
      <c r="Q13" s="15" t="s">
        <v>484</v>
      </c>
      <c r="R13" s="16">
        <f t="shared" ca="1" si="1"/>
        <v>74</v>
      </c>
      <c r="S13" s="16">
        <f t="shared" si="2"/>
        <v>57</v>
      </c>
      <c r="T13" s="17">
        <f t="shared" ca="1" si="3"/>
        <v>17.456536618754278</v>
      </c>
    </row>
    <row r="14" spans="1:20" ht="15" customHeight="1" x14ac:dyDescent="0.25">
      <c r="A14" s="12" t="s">
        <v>371</v>
      </c>
      <c r="B14" s="13">
        <v>15</v>
      </c>
      <c r="C14" s="14" t="s">
        <v>65</v>
      </c>
      <c r="D14" s="14" t="s">
        <v>66</v>
      </c>
      <c r="E14" s="14" t="s">
        <v>372</v>
      </c>
      <c r="F14" s="14" t="s">
        <v>114</v>
      </c>
      <c r="G14" s="14" t="s">
        <v>373</v>
      </c>
      <c r="H14" s="14" t="s">
        <v>125</v>
      </c>
      <c r="I14" s="14" t="s">
        <v>374</v>
      </c>
      <c r="J14" s="14" t="s">
        <v>375</v>
      </c>
      <c r="K14" s="14" t="s">
        <v>376</v>
      </c>
      <c r="L14" s="14" t="s">
        <v>377</v>
      </c>
      <c r="M14" s="4">
        <v>0.86</v>
      </c>
      <c r="N14" s="5">
        <f t="shared" si="0"/>
        <v>400</v>
      </c>
      <c r="O14" s="14" t="s">
        <v>21</v>
      </c>
      <c r="P14" s="15" t="s">
        <v>378</v>
      </c>
      <c r="Q14" s="15" t="s">
        <v>140</v>
      </c>
      <c r="R14" s="16">
        <f t="shared" ca="1" si="1"/>
        <v>39</v>
      </c>
      <c r="S14" s="16">
        <f t="shared" si="2"/>
        <v>22</v>
      </c>
      <c r="T14" s="17">
        <f t="shared" ca="1" si="3"/>
        <v>17.546885694729639</v>
      </c>
    </row>
    <row r="15" spans="1:20" ht="15" customHeight="1" x14ac:dyDescent="0.25">
      <c r="A15" s="12" t="s">
        <v>132</v>
      </c>
      <c r="B15" s="13">
        <v>16</v>
      </c>
      <c r="C15" s="14" t="s">
        <v>12</v>
      </c>
      <c r="D15" s="14" t="s">
        <v>13</v>
      </c>
      <c r="E15" s="14" t="s">
        <v>133</v>
      </c>
      <c r="F15" s="14" t="s">
        <v>114</v>
      </c>
      <c r="G15" s="14" t="s">
        <v>134</v>
      </c>
      <c r="H15" s="14" t="s">
        <v>135</v>
      </c>
      <c r="I15" s="14" t="s">
        <v>136</v>
      </c>
      <c r="J15" s="14" t="s">
        <v>137</v>
      </c>
      <c r="K15" s="14" t="s">
        <v>138</v>
      </c>
      <c r="L15" s="14" t="s">
        <v>114</v>
      </c>
      <c r="M15" s="4">
        <v>0.95</v>
      </c>
      <c r="N15" s="5">
        <f t="shared" si="0"/>
        <v>750</v>
      </c>
      <c r="O15" s="14" t="s">
        <v>14</v>
      </c>
      <c r="P15" s="15" t="s">
        <v>139</v>
      </c>
      <c r="Q15" s="15" t="s">
        <v>140</v>
      </c>
      <c r="R15" s="16">
        <f t="shared" ca="1" si="1"/>
        <v>88</v>
      </c>
      <c r="S15" s="16">
        <f t="shared" si="2"/>
        <v>71</v>
      </c>
      <c r="T15" s="17">
        <f t="shared" ca="1" si="3"/>
        <v>17.546885694729639</v>
      </c>
    </row>
    <row r="16" spans="1:20" ht="15" customHeight="1" x14ac:dyDescent="0.25">
      <c r="A16" s="12" t="s">
        <v>485</v>
      </c>
      <c r="B16" s="13">
        <v>17</v>
      </c>
      <c r="C16" s="14" t="s">
        <v>89</v>
      </c>
      <c r="D16" s="14" t="s">
        <v>90</v>
      </c>
      <c r="E16" s="14" t="s">
        <v>486</v>
      </c>
      <c r="F16" s="14" t="s">
        <v>114</v>
      </c>
      <c r="G16" s="14" t="s">
        <v>487</v>
      </c>
      <c r="H16" s="14" t="s">
        <v>398</v>
      </c>
      <c r="I16" s="14" t="s">
        <v>488</v>
      </c>
      <c r="J16" s="14" t="s">
        <v>489</v>
      </c>
      <c r="K16" s="14" t="s">
        <v>490</v>
      </c>
      <c r="L16" s="14" t="s">
        <v>491</v>
      </c>
      <c r="M16" s="4">
        <v>0.98</v>
      </c>
      <c r="N16" s="5">
        <f t="shared" si="0"/>
        <v>750</v>
      </c>
      <c r="O16" s="14" t="s">
        <v>11</v>
      </c>
      <c r="P16" s="15" t="s">
        <v>492</v>
      </c>
      <c r="Q16" s="15" t="s">
        <v>493</v>
      </c>
      <c r="R16" s="16">
        <f t="shared" ca="1" si="1"/>
        <v>62</v>
      </c>
      <c r="S16" s="16">
        <f t="shared" si="2"/>
        <v>47</v>
      </c>
      <c r="T16" s="17">
        <f t="shared" ca="1" si="3"/>
        <v>16</v>
      </c>
    </row>
    <row r="17" spans="1:20" ht="15" x14ac:dyDescent="0.25">
      <c r="A17" s="12" t="s">
        <v>122</v>
      </c>
      <c r="B17" s="13">
        <v>18</v>
      </c>
      <c r="C17" s="14" t="s">
        <v>9</v>
      </c>
      <c r="D17" s="14" t="s">
        <v>10</v>
      </c>
      <c r="E17" s="14" t="s">
        <v>123</v>
      </c>
      <c r="F17" s="14" t="s">
        <v>114</v>
      </c>
      <c r="G17" s="14" t="s">
        <v>124</v>
      </c>
      <c r="H17" s="14" t="s">
        <v>125</v>
      </c>
      <c r="I17" s="14" t="s">
        <v>126</v>
      </c>
      <c r="J17" s="14" t="s">
        <v>127</v>
      </c>
      <c r="K17" s="14" t="s">
        <v>128</v>
      </c>
      <c r="L17" s="14" t="s">
        <v>129</v>
      </c>
      <c r="M17" s="4">
        <v>0.88</v>
      </c>
      <c r="N17" s="5">
        <f t="shared" si="0"/>
        <v>400</v>
      </c>
      <c r="O17" s="14" t="s">
        <v>11</v>
      </c>
      <c r="P17" s="15" t="s">
        <v>130</v>
      </c>
      <c r="Q17" s="15" t="s">
        <v>131</v>
      </c>
      <c r="R17" s="16">
        <f t="shared" ca="1" si="1"/>
        <v>51</v>
      </c>
      <c r="S17" s="16">
        <f t="shared" si="2"/>
        <v>35</v>
      </c>
      <c r="T17" s="17">
        <f t="shared" ca="1" si="3"/>
        <v>15.958932238193018</v>
      </c>
    </row>
    <row r="18" spans="1:20" ht="15" customHeight="1" x14ac:dyDescent="0.25">
      <c r="A18" s="12" t="s">
        <v>182</v>
      </c>
      <c r="B18" s="13">
        <v>20</v>
      </c>
      <c r="C18" s="14" t="s">
        <v>174</v>
      </c>
      <c r="D18" s="14" t="s">
        <v>22</v>
      </c>
      <c r="E18" s="14" t="s">
        <v>183</v>
      </c>
      <c r="F18" s="14" t="s">
        <v>184</v>
      </c>
      <c r="G18" s="14" t="s">
        <v>185</v>
      </c>
      <c r="H18" s="14" t="s">
        <v>186</v>
      </c>
      <c r="I18" s="14" t="s">
        <v>187</v>
      </c>
      <c r="J18" s="14" t="s">
        <v>188</v>
      </c>
      <c r="K18" s="14" t="s">
        <v>189</v>
      </c>
      <c r="L18" s="14" t="s">
        <v>190</v>
      </c>
      <c r="M18" s="4">
        <v>1</v>
      </c>
      <c r="N18" s="5">
        <f t="shared" si="0"/>
        <v>1000</v>
      </c>
      <c r="O18" s="14" t="s">
        <v>24</v>
      </c>
      <c r="P18" s="15" t="s">
        <v>191</v>
      </c>
      <c r="Q18" s="15" t="s">
        <v>192</v>
      </c>
      <c r="R18" s="16">
        <f t="shared" ca="1" si="1"/>
        <v>75</v>
      </c>
      <c r="S18" s="16">
        <f t="shared" si="2"/>
        <v>59</v>
      </c>
      <c r="T18" s="17">
        <f t="shared" ca="1" si="3"/>
        <v>15.997262149212867</v>
      </c>
    </row>
    <row r="19" spans="1:20" ht="15" customHeight="1" x14ac:dyDescent="0.25">
      <c r="A19" s="12" t="s">
        <v>158</v>
      </c>
      <c r="B19" s="13">
        <v>21</v>
      </c>
      <c r="C19" s="14" t="s">
        <v>18</v>
      </c>
      <c r="D19" s="14" t="s">
        <v>92</v>
      </c>
      <c r="E19" s="14" t="s">
        <v>159</v>
      </c>
      <c r="F19" s="14" t="s">
        <v>114</v>
      </c>
      <c r="G19" s="14" t="s">
        <v>160</v>
      </c>
      <c r="H19" s="14" t="s">
        <v>125</v>
      </c>
      <c r="I19" s="14" t="s">
        <v>161</v>
      </c>
      <c r="J19" s="14" t="s">
        <v>162</v>
      </c>
      <c r="K19" s="14" t="s">
        <v>163</v>
      </c>
      <c r="L19" s="14" t="s">
        <v>164</v>
      </c>
      <c r="M19" s="4">
        <v>0.75</v>
      </c>
      <c r="N19" s="5">
        <f t="shared" si="0"/>
        <v>100</v>
      </c>
      <c r="O19" s="14" t="s">
        <v>14</v>
      </c>
      <c r="P19" s="15" t="s">
        <v>165</v>
      </c>
      <c r="Q19" s="15" t="s">
        <v>166</v>
      </c>
      <c r="R19" s="16">
        <f t="shared" ca="1" si="1"/>
        <v>58</v>
      </c>
      <c r="S19" s="16">
        <f t="shared" si="2"/>
        <v>42</v>
      </c>
      <c r="T19" s="17">
        <f t="shared" ca="1" si="3"/>
        <v>15.961670088980151</v>
      </c>
    </row>
    <row r="20" spans="1:20" ht="15" customHeight="1" x14ac:dyDescent="0.25">
      <c r="A20" s="12" t="s">
        <v>339</v>
      </c>
      <c r="B20" s="13">
        <v>22</v>
      </c>
      <c r="C20" s="14" t="s">
        <v>57</v>
      </c>
      <c r="D20" s="14" t="s">
        <v>58</v>
      </c>
      <c r="E20" s="14" t="s">
        <v>340</v>
      </c>
      <c r="F20" s="14" t="s">
        <v>114</v>
      </c>
      <c r="G20" s="14" t="s">
        <v>134</v>
      </c>
      <c r="H20" s="14" t="s">
        <v>135</v>
      </c>
      <c r="I20" s="14" t="s">
        <v>341</v>
      </c>
      <c r="J20" s="14" t="s">
        <v>342</v>
      </c>
      <c r="K20" s="14" t="s">
        <v>343</v>
      </c>
      <c r="L20" s="14" t="s">
        <v>344</v>
      </c>
      <c r="M20" s="4">
        <v>0.98</v>
      </c>
      <c r="N20" s="5">
        <f t="shared" si="0"/>
        <v>750</v>
      </c>
      <c r="O20" s="14" t="s">
        <v>30</v>
      </c>
      <c r="P20" s="15" t="s">
        <v>227</v>
      </c>
      <c r="Q20" s="15" t="s">
        <v>345</v>
      </c>
      <c r="R20" s="16">
        <f t="shared" ca="1" si="1"/>
        <v>52</v>
      </c>
      <c r="S20" s="16">
        <f t="shared" si="2"/>
        <v>36</v>
      </c>
      <c r="T20" s="17">
        <f t="shared" ca="1" si="3"/>
        <v>15.942505133470226</v>
      </c>
    </row>
    <row r="21" spans="1:20" ht="15" customHeight="1" x14ac:dyDescent="0.25">
      <c r="A21" s="12" t="s">
        <v>437</v>
      </c>
      <c r="B21" s="13">
        <v>23</v>
      </c>
      <c r="C21" s="14" t="s">
        <v>81</v>
      </c>
      <c r="D21" s="14" t="s">
        <v>80</v>
      </c>
      <c r="E21" s="14" t="s">
        <v>438</v>
      </c>
      <c r="F21" s="14" t="s">
        <v>439</v>
      </c>
      <c r="G21" s="14" t="s">
        <v>440</v>
      </c>
      <c r="H21" s="14" t="s">
        <v>389</v>
      </c>
      <c r="I21" s="14" t="s">
        <v>441</v>
      </c>
      <c r="J21" s="14" t="s">
        <v>442</v>
      </c>
      <c r="K21" s="14" t="s">
        <v>443</v>
      </c>
      <c r="L21" s="14" t="s">
        <v>444</v>
      </c>
      <c r="M21" s="4">
        <v>1.02</v>
      </c>
      <c r="N21" s="5">
        <f t="shared" si="0"/>
        <v>1000</v>
      </c>
      <c r="O21" s="14" t="s">
        <v>21</v>
      </c>
      <c r="P21" s="15" t="s">
        <v>445</v>
      </c>
      <c r="Q21" s="15" t="s">
        <v>446</v>
      </c>
      <c r="R21" s="16">
        <f t="shared" ca="1" si="1"/>
        <v>38</v>
      </c>
      <c r="S21" s="16">
        <f t="shared" si="2"/>
        <v>22</v>
      </c>
      <c r="T21" s="17">
        <f t="shared" ca="1" si="3"/>
        <v>15.956194387405887</v>
      </c>
    </row>
    <row r="22" spans="1:20" ht="15" customHeight="1" x14ac:dyDescent="0.25">
      <c r="A22" s="12" t="s">
        <v>447</v>
      </c>
      <c r="B22" s="13">
        <v>24</v>
      </c>
      <c r="C22" s="14" t="s">
        <v>82</v>
      </c>
      <c r="D22" s="14" t="s">
        <v>80</v>
      </c>
      <c r="E22" s="14" t="s">
        <v>448</v>
      </c>
      <c r="F22" s="14" t="s">
        <v>449</v>
      </c>
      <c r="G22" s="14" t="s">
        <v>134</v>
      </c>
      <c r="H22" s="14" t="s">
        <v>135</v>
      </c>
      <c r="I22" s="14" t="s">
        <v>136</v>
      </c>
      <c r="J22" s="14" t="s">
        <v>450</v>
      </c>
      <c r="K22" s="14" t="s">
        <v>451</v>
      </c>
      <c r="L22" s="14" t="s">
        <v>452</v>
      </c>
      <c r="M22" s="4">
        <v>0.78</v>
      </c>
      <c r="N22" s="5">
        <f t="shared" si="0"/>
        <v>100</v>
      </c>
      <c r="O22" s="14" t="s">
        <v>30</v>
      </c>
      <c r="P22" s="15" t="s">
        <v>453</v>
      </c>
      <c r="Q22" s="15" t="s">
        <v>454</v>
      </c>
      <c r="R22" s="16">
        <f t="shared" ca="1" si="1"/>
        <v>38</v>
      </c>
      <c r="S22" s="16">
        <f t="shared" si="2"/>
        <v>22</v>
      </c>
      <c r="T22" s="17">
        <f t="shared" ca="1" si="3"/>
        <v>15.832991101984941</v>
      </c>
    </row>
    <row r="23" spans="1:20" ht="15" customHeight="1" x14ac:dyDescent="0.25">
      <c r="A23" s="12" t="s">
        <v>395</v>
      </c>
      <c r="B23" s="13">
        <v>25</v>
      </c>
      <c r="C23" s="14" t="s">
        <v>71</v>
      </c>
      <c r="D23" s="14" t="s">
        <v>72</v>
      </c>
      <c r="E23" s="14" t="s">
        <v>396</v>
      </c>
      <c r="F23" s="14" t="s">
        <v>114</v>
      </c>
      <c r="G23" s="14" t="s">
        <v>397</v>
      </c>
      <c r="H23" s="14" t="s">
        <v>398</v>
      </c>
      <c r="I23" s="14" t="s">
        <v>399</v>
      </c>
      <c r="J23" s="14" t="s">
        <v>400</v>
      </c>
      <c r="K23" s="14" t="s">
        <v>401</v>
      </c>
      <c r="L23" s="14" t="s">
        <v>402</v>
      </c>
      <c r="M23" s="4">
        <v>0.95</v>
      </c>
      <c r="N23" s="5">
        <f t="shared" si="0"/>
        <v>750</v>
      </c>
      <c r="O23" s="14" t="s">
        <v>21</v>
      </c>
      <c r="P23" s="15" t="s">
        <v>403</v>
      </c>
      <c r="Q23" s="15" t="s">
        <v>404</v>
      </c>
      <c r="R23" s="16">
        <f t="shared" ca="1" si="1"/>
        <v>32</v>
      </c>
      <c r="S23" s="16">
        <f t="shared" si="2"/>
        <v>17</v>
      </c>
      <c r="T23" s="17">
        <f t="shared" ca="1" si="3"/>
        <v>15.915126625598905</v>
      </c>
    </row>
    <row r="24" spans="1:20" ht="15" customHeight="1" x14ac:dyDescent="0.25">
      <c r="A24" s="12" t="s">
        <v>211</v>
      </c>
      <c r="B24" s="13">
        <v>37</v>
      </c>
      <c r="C24" s="14" t="s">
        <v>12</v>
      </c>
      <c r="D24" s="14" t="s">
        <v>29</v>
      </c>
      <c r="E24" s="14" t="s">
        <v>212</v>
      </c>
      <c r="F24" s="14" t="s">
        <v>213</v>
      </c>
      <c r="G24" s="14" t="s">
        <v>134</v>
      </c>
      <c r="H24" s="14" t="s">
        <v>135</v>
      </c>
      <c r="I24" s="14" t="s">
        <v>214</v>
      </c>
      <c r="J24" s="14" t="s">
        <v>215</v>
      </c>
      <c r="K24" s="14" t="s">
        <v>216</v>
      </c>
      <c r="L24" s="14" t="s">
        <v>217</v>
      </c>
      <c r="M24" s="4">
        <v>0.97</v>
      </c>
      <c r="N24" s="5">
        <f t="shared" si="0"/>
        <v>750</v>
      </c>
      <c r="O24" s="14" t="s">
        <v>30</v>
      </c>
      <c r="P24" s="15" t="s">
        <v>218</v>
      </c>
      <c r="Q24" s="15" t="s">
        <v>219</v>
      </c>
      <c r="R24" s="16">
        <f t="shared" ca="1" si="1"/>
        <v>55</v>
      </c>
      <c r="S24" s="16">
        <f t="shared" si="2"/>
        <v>41</v>
      </c>
      <c r="T24" s="17">
        <f t="shared" ca="1" si="3"/>
        <v>15.540041067761807</v>
      </c>
    </row>
    <row r="25" spans="1:20" ht="15" customHeight="1" x14ac:dyDescent="0.25">
      <c r="A25" s="12" t="s">
        <v>470</v>
      </c>
      <c r="B25" s="13">
        <v>38</v>
      </c>
      <c r="C25" s="14" t="s">
        <v>85</v>
      </c>
      <c r="D25" s="14" t="s">
        <v>86</v>
      </c>
      <c r="E25" s="14" t="s">
        <v>471</v>
      </c>
      <c r="F25" s="14" t="s">
        <v>114</v>
      </c>
      <c r="G25" s="14" t="s">
        <v>176</v>
      </c>
      <c r="H25" s="14" t="s">
        <v>125</v>
      </c>
      <c r="I25" s="14" t="s">
        <v>382</v>
      </c>
      <c r="J25" s="14" t="s">
        <v>472</v>
      </c>
      <c r="K25" s="14" t="s">
        <v>473</v>
      </c>
      <c r="L25" s="14" t="s">
        <v>474</v>
      </c>
      <c r="M25" s="4">
        <v>0.86</v>
      </c>
      <c r="N25" s="5">
        <f t="shared" si="0"/>
        <v>400</v>
      </c>
      <c r="O25" s="14" t="s">
        <v>23</v>
      </c>
      <c r="P25" s="15" t="s">
        <v>475</v>
      </c>
      <c r="Q25" s="15" t="s">
        <v>476</v>
      </c>
      <c r="R25" s="16">
        <f t="shared" ca="1" si="1"/>
        <v>78</v>
      </c>
      <c r="S25" s="16">
        <f t="shared" si="2"/>
        <v>63</v>
      </c>
      <c r="T25" s="17">
        <f t="shared" ca="1" si="3"/>
        <v>15.581108829568789</v>
      </c>
    </row>
    <row r="26" spans="1:20" ht="15" customHeight="1" x14ac:dyDescent="0.25">
      <c r="A26" s="12" t="s">
        <v>220</v>
      </c>
      <c r="B26" s="13">
        <v>39</v>
      </c>
      <c r="C26" s="14" t="s">
        <v>31</v>
      </c>
      <c r="D26" s="14" t="s">
        <v>32</v>
      </c>
      <c r="E26" s="14" t="s">
        <v>221</v>
      </c>
      <c r="F26" s="14" t="s">
        <v>222</v>
      </c>
      <c r="G26" s="14" t="s">
        <v>134</v>
      </c>
      <c r="H26" s="14" t="s">
        <v>135</v>
      </c>
      <c r="I26" s="14" t="s">
        <v>223</v>
      </c>
      <c r="J26" s="14" t="s">
        <v>224</v>
      </c>
      <c r="K26" s="14" t="s">
        <v>225</v>
      </c>
      <c r="L26" s="14" t="s">
        <v>226</v>
      </c>
      <c r="M26" s="4">
        <v>0.98</v>
      </c>
      <c r="N26" s="5">
        <f t="shared" si="0"/>
        <v>750</v>
      </c>
      <c r="O26" s="14" t="s">
        <v>24</v>
      </c>
      <c r="P26" s="15" t="s">
        <v>227</v>
      </c>
      <c r="Q26" s="15" t="s">
        <v>228</v>
      </c>
      <c r="R26" s="16">
        <f t="shared" ca="1" si="1"/>
        <v>52</v>
      </c>
      <c r="S26" s="16">
        <f t="shared" si="2"/>
        <v>37</v>
      </c>
      <c r="T26" s="17">
        <f t="shared" ca="1" si="3"/>
        <v>15.5564681724846</v>
      </c>
    </row>
    <row r="27" spans="1:20" ht="15" customHeight="1" x14ac:dyDescent="0.25">
      <c r="A27" s="12" t="s">
        <v>317</v>
      </c>
      <c r="B27" s="13">
        <v>40</v>
      </c>
      <c r="C27" s="14" t="s">
        <v>51</v>
      </c>
      <c r="D27" s="14" t="s">
        <v>52</v>
      </c>
      <c r="E27" s="14" t="s">
        <v>318</v>
      </c>
      <c r="F27" s="14" t="s">
        <v>114</v>
      </c>
      <c r="G27" s="14" t="s">
        <v>124</v>
      </c>
      <c r="H27" s="14" t="s">
        <v>125</v>
      </c>
      <c r="I27" s="14" t="s">
        <v>126</v>
      </c>
      <c r="J27" s="14" t="s">
        <v>319</v>
      </c>
      <c r="K27" s="14" t="s">
        <v>320</v>
      </c>
      <c r="L27" s="14" t="s">
        <v>321</v>
      </c>
      <c r="M27" s="4">
        <v>0.83</v>
      </c>
      <c r="N27" s="5">
        <f t="shared" si="0"/>
        <v>250</v>
      </c>
      <c r="O27" s="14" t="s">
        <v>11</v>
      </c>
      <c r="P27" s="15" t="s">
        <v>322</v>
      </c>
      <c r="Q27" s="15" t="s">
        <v>323</v>
      </c>
      <c r="R27" s="16">
        <f t="shared" ca="1" si="1"/>
        <v>65</v>
      </c>
      <c r="S27" s="16">
        <f t="shared" si="2"/>
        <v>50</v>
      </c>
      <c r="T27" s="17">
        <f t="shared" ca="1" si="3"/>
        <v>15.542778918548938</v>
      </c>
    </row>
    <row r="28" spans="1:20" ht="15" customHeight="1" x14ac:dyDescent="0.25">
      <c r="A28" s="12" t="s">
        <v>405</v>
      </c>
      <c r="B28" s="13">
        <v>41</v>
      </c>
      <c r="C28" s="14" t="s">
        <v>73</v>
      </c>
      <c r="D28" s="14" t="s">
        <v>74</v>
      </c>
      <c r="E28" s="14" t="s">
        <v>406</v>
      </c>
      <c r="F28" s="14" t="s">
        <v>114</v>
      </c>
      <c r="G28" s="14" t="s">
        <v>407</v>
      </c>
      <c r="H28" s="14" t="s">
        <v>125</v>
      </c>
      <c r="I28" s="14" t="s">
        <v>408</v>
      </c>
      <c r="J28" s="14" t="s">
        <v>409</v>
      </c>
      <c r="K28" s="14" t="s">
        <v>410</v>
      </c>
      <c r="L28" s="14" t="s">
        <v>411</v>
      </c>
      <c r="M28" s="4">
        <v>1.03</v>
      </c>
      <c r="N28" s="5">
        <f t="shared" si="0"/>
        <v>1000</v>
      </c>
      <c r="O28" s="14" t="s">
        <v>21</v>
      </c>
      <c r="P28" s="15" t="s">
        <v>412</v>
      </c>
      <c r="Q28" s="15" t="s">
        <v>413</v>
      </c>
      <c r="R28" s="16">
        <f t="shared" ca="1" si="1"/>
        <v>75</v>
      </c>
      <c r="S28" s="16">
        <f t="shared" si="2"/>
        <v>60</v>
      </c>
      <c r="T28" s="17">
        <f t="shared" ca="1" si="3"/>
        <v>15.537303216974674</v>
      </c>
    </row>
    <row r="29" spans="1:20" ht="15" customHeight="1" x14ac:dyDescent="0.25">
      <c r="A29" s="12" t="s">
        <v>330</v>
      </c>
      <c r="B29" s="13">
        <v>42</v>
      </c>
      <c r="C29" s="14" t="s">
        <v>55</v>
      </c>
      <c r="D29" s="14" t="s">
        <v>56</v>
      </c>
      <c r="E29" s="14" t="s">
        <v>331</v>
      </c>
      <c r="F29" s="14" t="s">
        <v>114</v>
      </c>
      <c r="G29" s="14" t="s">
        <v>332</v>
      </c>
      <c r="H29" s="14" t="s">
        <v>125</v>
      </c>
      <c r="I29" s="14" t="s">
        <v>333</v>
      </c>
      <c r="J29" s="14" t="s">
        <v>334</v>
      </c>
      <c r="K29" s="14" t="s">
        <v>335</v>
      </c>
      <c r="L29" s="14" t="s">
        <v>336</v>
      </c>
      <c r="M29" s="4">
        <v>0.99</v>
      </c>
      <c r="N29" s="5">
        <f t="shared" si="0"/>
        <v>750</v>
      </c>
      <c r="O29" s="14" t="s">
        <v>23</v>
      </c>
      <c r="P29" s="15" t="s">
        <v>337</v>
      </c>
      <c r="Q29" s="15" t="s">
        <v>338</v>
      </c>
      <c r="R29" s="16">
        <f t="shared" ca="1" si="1"/>
        <v>55</v>
      </c>
      <c r="S29" s="16">
        <f t="shared" si="2"/>
        <v>40</v>
      </c>
      <c r="T29" s="17">
        <f t="shared" ca="1" si="3"/>
        <v>15.419575633127995</v>
      </c>
    </row>
    <row r="30" spans="1:20" ht="15" customHeight="1" x14ac:dyDescent="0.25">
      <c r="A30" s="12" t="s">
        <v>229</v>
      </c>
      <c r="B30" s="13">
        <v>43</v>
      </c>
      <c r="C30" s="14" t="s">
        <v>33</v>
      </c>
      <c r="D30" s="14" t="s">
        <v>34</v>
      </c>
      <c r="E30" s="14" t="s">
        <v>230</v>
      </c>
      <c r="F30" s="14" t="s">
        <v>231</v>
      </c>
      <c r="G30" s="14" t="s">
        <v>232</v>
      </c>
      <c r="H30" s="14" t="s">
        <v>186</v>
      </c>
      <c r="I30" s="14" t="s">
        <v>233</v>
      </c>
      <c r="J30" s="14" t="s">
        <v>234</v>
      </c>
      <c r="K30" s="14" t="s">
        <v>235</v>
      </c>
      <c r="L30" s="14" t="s">
        <v>236</v>
      </c>
      <c r="M30" s="4">
        <v>1.1000000000000001</v>
      </c>
      <c r="N30" s="5">
        <f t="shared" si="0"/>
        <v>1000</v>
      </c>
      <c r="O30" s="14" t="s">
        <v>24</v>
      </c>
      <c r="P30" s="15" t="s">
        <v>237</v>
      </c>
      <c r="Q30" s="15" t="s">
        <v>238</v>
      </c>
      <c r="R30" s="16">
        <f t="shared" ca="1" si="1"/>
        <v>69</v>
      </c>
      <c r="S30" s="16">
        <f t="shared" si="2"/>
        <v>56</v>
      </c>
      <c r="T30" s="17">
        <f t="shared" ca="1" si="3"/>
        <v>13.604380561259411</v>
      </c>
    </row>
    <row r="31" spans="1:20" ht="15" customHeight="1" x14ac:dyDescent="0.25">
      <c r="A31" s="12" t="s">
        <v>294</v>
      </c>
      <c r="B31" s="13">
        <v>44</v>
      </c>
      <c r="C31" s="14" t="s">
        <v>48</v>
      </c>
      <c r="D31" s="14" t="s">
        <v>47</v>
      </c>
      <c r="E31" s="14" t="s">
        <v>295</v>
      </c>
      <c r="F31" s="14" t="s">
        <v>114</v>
      </c>
      <c r="G31" s="14" t="s">
        <v>296</v>
      </c>
      <c r="H31" s="14" t="s">
        <v>125</v>
      </c>
      <c r="I31" s="14" t="s">
        <v>297</v>
      </c>
      <c r="J31" s="14" t="s">
        <v>298</v>
      </c>
      <c r="K31" s="14" t="s">
        <v>299</v>
      </c>
      <c r="L31" s="14" t="s">
        <v>300</v>
      </c>
      <c r="M31" s="4">
        <v>0.89</v>
      </c>
      <c r="N31" s="5">
        <f t="shared" si="0"/>
        <v>400</v>
      </c>
      <c r="O31" s="14" t="s">
        <v>24</v>
      </c>
      <c r="P31" s="15" t="s">
        <v>301</v>
      </c>
      <c r="Q31" s="15" t="s">
        <v>238</v>
      </c>
      <c r="R31" s="16">
        <f t="shared" ca="1" si="1"/>
        <v>32</v>
      </c>
      <c r="S31" s="16">
        <f t="shared" si="2"/>
        <v>18</v>
      </c>
      <c r="T31" s="17">
        <f t="shared" ca="1" si="3"/>
        <v>13.604380561259411</v>
      </c>
    </row>
    <row r="32" spans="1:20" ht="15" customHeight="1" x14ac:dyDescent="0.25">
      <c r="A32" s="12" t="s">
        <v>354</v>
      </c>
      <c r="B32" s="13">
        <v>45</v>
      </c>
      <c r="C32" s="14" t="s">
        <v>60</v>
      </c>
      <c r="D32" s="14" t="s">
        <v>61</v>
      </c>
      <c r="E32" s="14" t="s">
        <v>355</v>
      </c>
      <c r="F32" s="14" t="s">
        <v>356</v>
      </c>
      <c r="G32" s="14" t="s">
        <v>357</v>
      </c>
      <c r="H32" s="14" t="s">
        <v>186</v>
      </c>
      <c r="I32" s="14" t="s">
        <v>358</v>
      </c>
      <c r="J32" s="14" t="s">
        <v>359</v>
      </c>
      <c r="K32" s="14" t="s">
        <v>360</v>
      </c>
      <c r="L32" s="14" t="s">
        <v>361</v>
      </c>
      <c r="M32" s="4">
        <v>0.88</v>
      </c>
      <c r="N32" s="5">
        <f t="shared" si="0"/>
        <v>400</v>
      </c>
      <c r="O32" s="14" t="s">
        <v>30</v>
      </c>
      <c r="P32" s="15" t="s">
        <v>362</v>
      </c>
      <c r="Q32" s="15" t="s">
        <v>238</v>
      </c>
      <c r="R32" s="16">
        <f t="shared" ca="1" si="1"/>
        <v>51</v>
      </c>
      <c r="S32" s="16">
        <f t="shared" si="2"/>
        <v>37</v>
      </c>
      <c r="T32" s="17">
        <f t="shared" ca="1" si="3"/>
        <v>13.604380561259411</v>
      </c>
    </row>
    <row r="33" spans="1:20" ht="15" customHeight="1" x14ac:dyDescent="0.25">
      <c r="A33" s="12" t="s">
        <v>239</v>
      </c>
      <c r="B33" s="13">
        <v>46</v>
      </c>
      <c r="C33" s="14" t="s">
        <v>35</v>
      </c>
      <c r="D33" s="14" t="s">
        <v>36</v>
      </c>
      <c r="E33" s="14" t="s">
        <v>240</v>
      </c>
      <c r="F33" s="14" t="s">
        <v>241</v>
      </c>
      <c r="G33" s="14" t="s">
        <v>134</v>
      </c>
      <c r="H33" s="14" t="s">
        <v>135</v>
      </c>
      <c r="I33" s="14" t="s">
        <v>242</v>
      </c>
      <c r="J33" s="14" t="s">
        <v>243</v>
      </c>
      <c r="K33" s="14" t="s">
        <v>244</v>
      </c>
      <c r="L33" s="14" t="s">
        <v>245</v>
      </c>
      <c r="M33" s="4">
        <v>0.77</v>
      </c>
      <c r="N33" s="5">
        <f t="shared" si="0"/>
        <v>100</v>
      </c>
      <c r="O33" s="14" t="s">
        <v>23</v>
      </c>
      <c r="P33" s="15" t="s">
        <v>246</v>
      </c>
      <c r="Q33" s="15" t="s">
        <v>247</v>
      </c>
      <c r="R33" s="16">
        <f t="shared" ca="1" si="1"/>
        <v>55</v>
      </c>
      <c r="S33" s="16">
        <f t="shared" si="2"/>
        <v>41</v>
      </c>
      <c r="T33" s="17">
        <f t="shared" ca="1" si="3"/>
        <v>13.596167008898014</v>
      </c>
    </row>
    <row r="34" spans="1:20" ht="15" customHeight="1" x14ac:dyDescent="0.25">
      <c r="A34" s="12" t="s">
        <v>422</v>
      </c>
      <c r="B34" s="13">
        <v>47</v>
      </c>
      <c r="C34" s="14" t="s">
        <v>77</v>
      </c>
      <c r="D34" s="14" t="s">
        <v>78</v>
      </c>
      <c r="E34" s="14" t="s">
        <v>423</v>
      </c>
      <c r="F34" s="14" t="s">
        <v>424</v>
      </c>
      <c r="G34" s="14" t="s">
        <v>176</v>
      </c>
      <c r="H34" s="14" t="s">
        <v>125</v>
      </c>
      <c r="I34" s="14" t="s">
        <v>425</v>
      </c>
      <c r="J34" s="14" t="s">
        <v>426</v>
      </c>
      <c r="K34" s="14" t="s">
        <v>427</v>
      </c>
      <c r="L34" s="14" t="s">
        <v>428</v>
      </c>
      <c r="M34" s="4">
        <v>0.55000000000000004</v>
      </c>
      <c r="N34" s="5">
        <f t="shared" si="0"/>
        <v>0</v>
      </c>
      <c r="O34" s="14" t="s">
        <v>14</v>
      </c>
      <c r="P34" s="15" t="s">
        <v>429</v>
      </c>
      <c r="Q34" s="15" t="s">
        <v>247</v>
      </c>
      <c r="R34" s="16">
        <f t="shared" ca="1" si="1"/>
        <v>64</v>
      </c>
      <c r="S34" s="16">
        <f t="shared" si="2"/>
        <v>50</v>
      </c>
      <c r="T34" s="17">
        <f t="shared" ca="1" si="3"/>
        <v>13.596167008898014</v>
      </c>
    </row>
    <row r="35" spans="1:20" ht="15" customHeight="1" x14ac:dyDescent="0.25">
      <c r="A35" s="12" t="s">
        <v>324</v>
      </c>
      <c r="B35" s="13">
        <v>48</v>
      </c>
      <c r="C35" s="14" t="s">
        <v>53</v>
      </c>
      <c r="D35" s="14" t="s">
        <v>54</v>
      </c>
      <c r="E35" s="14" t="s">
        <v>325</v>
      </c>
      <c r="F35" s="14" t="s">
        <v>114</v>
      </c>
      <c r="G35" s="14" t="s">
        <v>326</v>
      </c>
      <c r="H35" s="14" t="s">
        <v>135</v>
      </c>
      <c r="I35" s="14" t="s">
        <v>327</v>
      </c>
      <c r="J35" s="14" t="s">
        <v>328</v>
      </c>
      <c r="K35" s="14" t="s">
        <v>114</v>
      </c>
      <c r="L35" s="14" t="s">
        <v>114</v>
      </c>
      <c r="M35" s="4">
        <v>0.86</v>
      </c>
      <c r="N35" s="5">
        <f t="shared" si="0"/>
        <v>400</v>
      </c>
      <c r="O35" s="14" t="s">
        <v>24</v>
      </c>
      <c r="P35" s="15" t="s">
        <v>329</v>
      </c>
      <c r="Q35" s="15" t="s">
        <v>247</v>
      </c>
      <c r="R35" s="16">
        <f t="shared" ca="1" si="1"/>
        <v>51</v>
      </c>
      <c r="S35" s="16">
        <f t="shared" si="2"/>
        <v>37</v>
      </c>
      <c r="T35" s="17">
        <f t="shared" ca="1" si="3"/>
        <v>13.596167008898014</v>
      </c>
    </row>
    <row r="36" spans="1:20" ht="15" customHeight="1" x14ac:dyDescent="0.25">
      <c r="A36" s="12" t="s">
        <v>379</v>
      </c>
      <c r="B36" s="13">
        <v>49</v>
      </c>
      <c r="C36" s="14" t="s">
        <v>67</v>
      </c>
      <c r="D36" s="14" t="s">
        <v>68</v>
      </c>
      <c r="E36" s="14" t="s">
        <v>380</v>
      </c>
      <c r="F36" s="14" t="s">
        <v>381</v>
      </c>
      <c r="G36" s="14" t="s">
        <v>176</v>
      </c>
      <c r="H36" s="14" t="s">
        <v>125</v>
      </c>
      <c r="I36" s="14" t="s">
        <v>382</v>
      </c>
      <c r="J36" s="14" t="s">
        <v>383</v>
      </c>
      <c r="K36" s="14" t="s">
        <v>384</v>
      </c>
      <c r="L36" s="14" t="s">
        <v>114</v>
      </c>
      <c r="M36" s="4">
        <v>0.85</v>
      </c>
      <c r="N36" s="5">
        <f t="shared" si="0"/>
        <v>400</v>
      </c>
      <c r="O36" s="14" t="s">
        <v>21</v>
      </c>
      <c r="P36" s="15" t="s">
        <v>385</v>
      </c>
      <c r="Q36" s="15" t="s">
        <v>247</v>
      </c>
      <c r="R36" s="16">
        <f t="shared" ca="1" si="1"/>
        <v>38</v>
      </c>
      <c r="S36" s="16">
        <f t="shared" si="2"/>
        <v>24</v>
      </c>
      <c r="T36" s="17">
        <f t="shared" ca="1" si="3"/>
        <v>13.596167008898014</v>
      </c>
    </row>
    <row r="37" spans="1:20" ht="15" customHeight="1" x14ac:dyDescent="0.25">
      <c r="A37" s="12" t="s">
        <v>268</v>
      </c>
      <c r="B37" s="13">
        <v>52</v>
      </c>
      <c r="C37" s="14" t="s">
        <v>43</v>
      </c>
      <c r="D37" s="14" t="s">
        <v>44</v>
      </c>
      <c r="E37" s="14" t="s">
        <v>269</v>
      </c>
      <c r="F37" s="14" t="s">
        <v>270</v>
      </c>
      <c r="G37" s="14" t="s">
        <v>271</v>
      </c>
      <c r="H37" s="14" t="s">
        <v>125</v>
      </c>
      <c r="I37" s="14" t="s">
        <v>272</v>
      </c>
      <c r="J37" s="14" t="s">
        <v>273</v>
      </c>
      <c r="K37" s="14" t="s">
        <v>274</v>
      </c>
      <c r="L37" s="14" t="s">
        <v>275</v>
      </c>
      <c r="M37" s="4">
        <v>1.02</v>
      </c>
      <c r="N37" s="5">
        <f t="shared" si="0"/>
        <v>1000</v>
      </c>
      <c r="O37" s="14" t="s">
        <v>11</v>
      </c>
      <c r="P37" s="15" t="s">
        <v>276</v>
      </c>
      <c r="Q37" s="15" t="s">
        <v>277</v>
      </c>
      <c r="R37" s="16">
        <f t="shared" ca="1" si="1"/>
        <v>53</v>
      </c>
      <c r="S37" s="16">
        <f t="shared" si="2"/>
        <v>39</v>
      </c>
      <c r="T37" s="17">
        <f t="shared" ca="1" si="3"/>
        <v>13.582477754962355</v>
      </c>
    </row>
    <row r="38" spans="1:20" ht="15" customHeight="1" x14ac:dyDescent="0.25">
      <c r="A38" s="12" t="s">
        <v>248</v>
      </c>
      <c r="B38" s="13">
        <v>53</v>
      </c>
      <c r="C38" s="14" t="s">
        <v>37</v>
      </c>
      <c r="D38" s="14" t="s">
        <v>38</v>
      </c>
      <c r="E38" s="14" t="s">
        <v>249</v>
      </c>
      <c r="F38" s="14" t="s">
        <v>114</v>
      </c>
      <c r="G38" s="14" t="s">
        <v>232</v>
      </c>
      <c r="H38" s="14" t="s">
        <v>186</v>
      </c>
      <c r="I38" s="14" t="s">
        <v>136</v>
      </c>
      <c r="J38" s="14" t="s">
        <v>114</v>
      </c>
      <c r="K38" s="14" t="s">
        <v>250</v>
      </c>
      <c r="L38" s="14" t="s">
        <v>250</v>
      </c>
      <c r="M38" s="4">
        <v>0.7</v>
      </c>
      <c r="N38" s="5">
        <f t="shared" si="0"/>
        <v>50</v>
      </c>
      <c r="O38" s="14" t="s">
        <v>14</v>
      </c>
      <c r="P38" s="15" t="s">
        <v>251</v>
      </c>
      <c r="Q38" s="15" t="s">
        <v>252</v>
      </c>
      <c r="R38" s="16">
        <f t="shared" ca="1" si="1"/>
        <v>48</v>
      </c>
      <c r="S38" s="16">
        <f t="shared" si="2"/>
        <v>35</v>
      </c>
      <c r="T38" s="17">
        <f t="shared" ca="1" si="3"/>
        <v>13.54962354551677</v>
      </c>
    </row>
    <row r="39" spans="1:20" ht="15" customHeight="1" x14ac:dyDescent="0.25">
      <c r="A39" s="12" t="s">
        <v>363</v>
      </c>
      <c r="B39" s="13">
        <v>54</v>
      </c>
      <c r="C39" s="14" t="s">
        <v>62</v>
      </c>
      <c r="D39" s="14" t="s">
        <v>63</v>
      </c>
      <c r="E39" s="14" t="s">
        <v>364</v>
      </c>
      <c r="F39" s="14" t="s">
        <v>114</v>
      </c>
      <c r="G39" s="14" t="s">
        <v>195</v>
      </c>
      <c r="H39" s="14" t="s">
        <v>196</v>
      </c>
      <c r="I39" s="14" t="s">
        <v>365</v>
      </c>
      <c r="J39" s="14" t="s">
        <v>366</v>
      </c>
      <c r="K39" s="14" t="s">
        <v>367</v>
      </c>
      <c r="L39" s="14" t="s">
        <v>368</v>
      </c>
      <c r="M39" s="4">
        <v>0.87</v>
      </c>
      <c r="N39" s="5">
        <f t="shared" si="0"/>
        <v>400</v>
      </c>
      <c r="O39" s="14" t="s">
        <v>64</v>
      </c>
      <c r="P39" s="15" t="s">
        <v>369</v>
      </c>
      <c r="Q39" s="15" t="s">
        <v>370</v>
      </c>
      <c r="R39" s="16">
        <f t="shared" ca="1" si="1"/>
        <v>56</v>
      </c>
      <c r="S39" s="16">
        <f t="shared" si="2"/>
        <v>43</v>
      </c>
      <c r="T39" s="17">
        <f t="shared" ca="1" si="3"/>
        <v>13.574264202600958</v>
      </c>
    </row>
    <row r="40" spans="1:20" ht="15" customHeight="1" x14ac:dyDescent="0.25">
      <c r="A40" s="12" t="s">
        <v>287</v>
      </c>
      <c r="B40" s="13">
        <v>55</v>
      </c>
      <c r="C40" s="14" t="s">
        <v>46</v>
      </c>
      <c r="D40" s="14" t="s">
        <v>47</v>
      </c>
      <c r="E40" s="14" t="s">
        <v>288</v>
      </c>
      <c r="F40" s="14" t="s">
        <v>289</v>
      </c>
      <c r="G40" s="14" t="s">
        <v>134</v>
      </c>
      <c r="H40" s="14" t="s">
        <v>135</v>
      </c>
      <c r="I40" s="14" t="s">
        <v>290</v>
      </c>
      <c r="J40" s="14" t="s">
        <v>291</v>
      </c>
      <c r="K40" s="14" t="s">
        <v>292</v>
      </c>
      <c r="L40" s="14" t="s">
        <v>114</v>
      </c>
      <c r="M40" s="4">
        <v>0.88</v>
      </c>
      <c r="N40" s="5">
        <f t="shared" si="0"/>
        <v>400</v>
      </c>
      <c r="O40" s="14" t="s">
        <v>24</v>
      </c>
      <c r="P40" s="15" t="s">
        <v>293</v>
      </c>
      <c r="Q40" s="15" t="s">
        <v>210</v>
      </c>
      <c r="R40" s="16">
        <f t="shared" ca="1" si="1"/>
        <v>33</v>
      </c>
      <c r="S40" s="16">
        <f t="shared" si="2"/>
        <v>20</v>
      </c>
      <c r="T40" s="17">
        <f t="shared" ca="1" si="3"/>
        <v>13.560574948665298</v>
      </c>
    </row>
    <row r="41" spans="1:20" ht="15" customHeight="1" x14ac:dyDescent="0.25">
      <c r="A41" s="12" t="s">
        <v>302</v>
      </c>
      <c r="B41" s="13">
        <v>56</v>
      </c>
      <c r="C41" s="14" t="s">
        <v>49</v>
      </c>
      <c r="D41" s="14" t="s">
        <v>47</v>
      </c>
      <c r="E41" s="14" t="s">
        <v>303</v>
      </c>
      <c r="F41" s="14" t="s">
        <v>114</v>
      </c>
      <c r="G41" s="14" t="s">
        <v>304</v>
      </c>
      <c r="H41" s="14" t="s">
        <v>281</v>
      </c>
      <c r="I41" s="14" t="s">
        <v>305</v>
      </c>
      <c r="J41" s="14" t="s">
        <v>306</v>
      </c>
      <c r="K41" s="14" t="s">
        <v>307</v>
      </c>
      <c r="L41" s="14" t="s">
        <v>114</v>
      </c>
      <c r="M41" s="4">
        <v>0.93</v>
      </c>
      <c r="N41" s="5">
        <f t="shared" si="0"/>
        <v>500</v>
      </c>
      <c r="O41" s="14" t="s">
        <v>8</v>
      </c>
      <c r="P41" s="15" t="s">
        <v>308</v>
      </c>
      <c r="Q41" s="15" t="s">
        <v>210</v>
      </c>
      <c r="R41" s="16">
        <f t="shared" ca="1" si="1"/>
        <v>53</v>
      </c>
      <c r="S41" s="16">
        <f t="shared" si="2"/>
        <v>40</v>
      </c>
      <c r="T41" s="17">
        <f t="shared" ca="1" si="3"/>
        <v>13.560574948665298</v>
      </c>
    </row>
    <row r="42" spans="1:20" ht="15" customHeight="1" x14ac:dyDescent="0.25">
      <c r="A42" s="12" t="s">
        <v>203</v>
      </c>
      <c r="B42" s="13">
        <v>57</v>
      </c>
      <c r="C42" s="14" t="s">
        <v>27</v>
      </c>
      <c r="D42" s="14" t="s">
        <v>28</v>
      </c>
      <c r="E42" s="14" t="s">
        <v>204</v>
      </c>
      <c r="F42" s="14" t="s">
        <v>114</v>
      </c>
      <c r="G42" s="14" t="s">
        <v>205</v>
      </c>
      <c r="H42" s="14" t="s">
        <v>116</v>
      </c>
      <c r="I42" s="14" t="s">
        <v>206</v>
      </c>
      <c r="J42" s="14" t="s">
        <v>207</v>
      </c>
      <c r="K42" s="14" t="s">
        <v>208</v>
      </c>
      <c r="L42" s="14" t="s">
        <v>114</v>
      </c>
      <c r="M42" s="4">
        <v>0.84</v>
      </c>
      <c r="N42" s="5">
        <f t="shared" si="0"/>
        <v>250</v>
      </c>
      <c r="O42" s="14" t="s">
        <v>8</v>
      </c>
      <c r="P42" s="15" t="s">
        <v>209</v>
      </c>
      <c r="Q42" s="15" t="s">
        <v>210</v>
      </c>
      <c r="R42" s="16">
        <f t="shared" ca="1" si="1"/>
        <v>58</v>
      </c>
      <c r="S42" s="16">
        <f t="shared" si="2"/>
        <v>45</v>
      </c>
      <c r="T42" s="17">
        <f t="shared" ca="1" si="3"/>
        <v>13.560574948665298</v>
      </c>
    </row>
    <row r="43" spans="1:20" ht="15" customHeight="1" x14ac:dyDescent="0.25">
      <c r="A43" s="12" t="s">
        <v>193</v>
      </c>
      <c r="B43" s="13">
        <v>58</v>
      </c>
      <c r="C43" s="14" t="s">
        <v>25</v>
      </c>
      <c r="D43" s="14" t="s">
        <v>26</v>
      </c>
      <c r="E43" s="14" t="s">
        <v>194</v>
      </c>
      <c r="F43" s="14" t="s">
        <v>114</v>
      </c>
      <c r="G43" s="14" t="s">
        <v>195</v>
      </c>
      <c r="H43" s="14" t="s">
        <v>196</v>
      </c>
      <c r="I43" s="14" t="s">
        <v>197</v>
      </c>
      <c r="J43" s="14" t="s">
        <v>198</v>
      </c>
      <c r="K43" s="14" t="s">
        <v>199</v>
      </c>
      <c r="L43" s="14" t="s">
        <v>200</v>
      </c>
      <c r="M43" s="4">
        <v>0.88</v>
      </c>
      <c r="N43" s="5">
        <f t="shared" si="0"/>
        <v>400</v>
      </c>
      <c r="O43" s="14" t="s">
        <v>23</v>
      </c>
      <c r="P43" s="15" t="s">
        <v>201</v>
      </c>
      <c r="Q43" s="15" t="s">
        <v>202</v>
      </c>
      <c r="R43" s="16">
        <f t="shared" ca="1" si="1"/>
        <v>74</v>
      </c>
      <c r="S43" s="16">
        <f t="shared" si="2"/>
        <v>61</v>
      </c>
      <c r="T43" s="17">
        <f t="shared" ca="1" si="3"/>
        <v>13.538672142368242</v>
      </c>
    </row>
    <row r="44" spans="1:20" ht="15" customHeight="1" x14ac:dyDescent="0.25">
      <c r="A44" s="12" t="s">
        <v>414</v>
      </c>
      <c r="B44" s="13">
        <v>61</v>
      </c>
      <c r="C44" s="14" t="s">
        <v>75</v>
      </c>
      <c r="D44" s="14" t="s">
        <v>76</v>
      </c>
      <c r="E44" s="14" t="s">
        <v>415</v>
      </c>
      <c r="F44" s="14" t="s">
        <v>114</v>
      </c>
      <c r="G44" s="14" t="s">
        <v>176</v>
      </c>
      <c r="H44" s="14" t="s">
        <v>125</v>
      </c>
      <c r="I44" s="14" t="s">
        <v>416</v>
      </c>
      <c r="J44" s="14" t="s">
        <v>417</v>
      </c>
      <c r="K44" s="14" t="s">
        <v>418</v>
      </c>
      <c r="L44" s="14" t="s">
        <v>419</v>
      </c>
      <c r="M44" s="4">
        <v>1.06</v>
      </c>
      <c r="N44" s="5">
        <f t="shared" si="0"/>
        <v>1000</v>
      </c>
      <c r="O44" s="14" t="s">
        <v>64</v>
      </c>
      <c r="P44" s="15" t="s">
        <v>420</v>
      </c>
      <c r="Q44" s="15" t="s">
        <v>421</v>
      </c>
      <c r="R44" s="16">
        <f t="shared" ca="1" si="1"/>
        <v>57</v>
      </c>
      <c r="S44" s="16">
        <f t="shared" si="2"/>
        <v>45</v>
      </c>
      <c r="T44" s="17">
        <f t="shared" ca="1" si="3"/>
        <v>13.500342231348391</v>
      </c>
    </row>
    <row r="45" spans="1:20" ht="15" customHeight="1" x14ac:dyDescent="0.25">
      <c r="A45" s="12" t="s">
        <v>112</v>
      </c>
      <c r="B45" s="13">
        <v>62</v>
      </c>
      <c r="C45" s="14" t="s">
        <v>6</v>
      </c>
      <c r="D45" s="14" t="s">
        <v>7</v>
      </c>
      <c r="E45" s="14" t="s">
        <v>113</v>
      </c>
      <c r="F45" s="14" t="s">
        <v>114</v>
      </c>
      <c r="G45" s="14" t="s">
        <v>115</v>
      </c>
      <c r="H45" s="14" t="s">
        <v>116</v>
      </c>
      <c r="I45" s="14" t="s">
        <v>117</v>
      </c>
      <c r="J45" s="14" t="s">
        <v>118</v>
      </c>
      <c r="K45" s="14" t="s">
        <v>119</v>
      </c>
      <c r="L45" s="14" t="s">
        <v>120</v>
      </c>
      <c r="M45" s="4">
        <v>1.05</v>
      </c>
      <c r="N45" s="5">
        <f t="shared" si="0"/>
        <v>1000</v>
      </c>
      <c r="O45" s="14" t="s">
        <v>8</v>
      </c>
      <c r="P45" s="15" t="s">
        <v>121</v>
      </c>
      <c r="Q45" s="15">
        <v>36540</v>
      </c>
      <c r="R45" s="16">
        <f t="shared" ca="1" si="1"/>
        <v>67</v>
      </c>
      <c r="S45" s="16">
        <f t="shared" si="2"/>
        <v>50</v>
      </c>
      <c r="T45" s="17">
        <f t="shared" ca="1" si="3"/>
        <v>18.543463381245722</v>
      </c>
    </row>
    <row r="46" spans="1:20" ht="15" customHeight="1" x14ac:dyDescent="0.25">
      <c r="A46" s="12" t="s">
        <v>173</v>
      </c>
      <c r="B46" s="13">
        <v>63</v>
      </c>
      <c r="C46" s="14" t="s">
        <v>174</v>
      </c>
      <c r="D46" s="14" t="s">
        <v>22</v>
      </c>
      <c r="E46" s="14" t="s">
        <v>175</v>
      </c>
      <c r="F46" s="14" t="s">
        <v>114</v>
      </c>
      <c r="G46" s="14" t="s">
        <v>176</v>
      </c>
      <c r="H46" s="14" t="s">
        <v>125</v>
      </c>
      <c r="I46" s="14" t="s">
        <v>177</v>
      </c>
      <c r="J46" s="14" t="s">
        <v>178</v>
      </c>
      <c r="K46" s="14" t="s">
        <v>179</v>
      </c>
      <c r="L46" s="14" t="s">
        <v>114</v>
      </c>
      <c r="M46" s="4">
        <v>0.92</v>
      </c>
      <c r="N46" s="5">
        <f t="shared" si="0"/>
        <v>500</v>
      </c>
      <c r="O46" s="14" t="s">
        <v>23</v>
      </c>
      <c r="P46" s="15" t="s">
        <v>180</v>
      </c>
      <c r="Q46" s="15" t="s">
        <v>181</v>
      </c>
      <c r="R46" s="16">
        <f t="shared" ca="1" si="1"/>
        <v>68</v>
      </c>
      <c r="S46" s="16">
        <f t="shared" si="2"/>
        <v>55</v>
      </c>
      <c r="T46" s="17">
        <f t="shared" ca="1" si="3"/>
        <v>12.747433264887064</v>
      </c>
    </row>
    <row r="47" spans="1:20" ht="15" customHeight="1" x14ac:dyDescent="0.25">
      <c r="A47" s="12" t="s">
        <v>309</v>
      </c>
      <c r="B47" s="13">
        <v>64</v>
      </c>
      <c r="C47" s="14" t="s">
        <v>50</v>
      </c>
      <c r="D47" s="14" t="s">
        <v>47</v>
      </c>
      <c r="E47" s="14" t="s">
        <v>310</v>
      </c>
      <c r="F47" s="14" t="s">
        <v>114</v>
      </c>
      <c r="G47" s="14" t="s">
        <v>311</v>
      </c>
      <c r="H47" s="14" t="s">
        <v>125</v>
      </c>
      <c r="I47" s="14" t="s">
        <v>312</v>
      </c>
      <c r="J47" s="14" t="s">
        <v>313</v>
      </c>
      <c r="K47" s="14" t="s">
        <v>314</v>
      </c>
      <c r="L47" s="14" t="s">
        <v>114</v>
      </c>
      <c r="M47" s="4">
        <v>0.95</v>
      </c>
      <c r="N47" s="5">
        <f t="shared" si="0"/>
        <v>750</v>
      </c>
      <c r="O47" s="14" t="s">
        <v>30</v>
      </c>
      <c r="P47" s="15" t="s">
        <v>315</v>
      </c>
      <c r="Q47" s="15" t="s">
        <v>316</v>
      </c>
      <c r="R47" s="16">
        <f t="shared" ca="1" si="1"/>
        <v>52</v>
      </c>
      <c r="S47" s="16">
        <f t="shared" si="2"/>
        <v>40</v>
      </c>
      <c r="T47" s="17">
        <f t="shared" ca="1" si="3"/>
        <v>12.358658453114305</v>
      </c>
    </row>
    <row r="48" spans="1:20" ht="15" customHeight="1" x14ac:dyDescent="0.25">
      <c r="A48" s="12" t="s">
        <v>495</v>
      </c>
      <c r="B48" s="13">
        <v>65</v>
      </c>
      <c r="C48" s="14" t="s">
        <v>69</v>
      </c>
      <c r="D48" s="14" t="s">
        <v>496</v>
      </c>
      <c r="E48" s="14" t="s">
        <v>497</v>
      </c>
      <c r="F48" s="14"/>
      <c r="G48" s="14" t="s">
        <v>134</v>
      </c>
      <c r="H48" s="14" t="s">
        <v>135</v>
      </c>
      <c r="I48" s="14" t="s">
        <v>498</v>
      </c>
      <c r="J48" s="14" t="s">
        <v>499</v>
      </c>
      <c r="K48" s="14" t="s">
        <v>500</v>
      </c>
      <c r="L48" s="14" t="s">
        <v>501</v>
      </c>
      <c r="M48" s="4">
        <v>0.88</v>
      </c>
      <c r="N48" s="5">
        <f t="shared" si="0"/>
        <v>400</v>
      </c>
      <c r="O48" s="14" t="s">
        <v>23</v>
      </c>
      <c r="P48" s="15">
        <v>29366</v>
      </c>
      <c r="Q48" s="15">
        <v>38473</v>
      </c>
      <c r="R48" s="16">
        <f t="shared" ca="1" si="1"/>
        <v>38</v>
      </c>
      <c r="S48" s="16">
        <f t="shared" si="2"/>
        <v>25</v>
      </c>
      <c r="T48" s="17">
        <f t="shared" ca="1" si="3"/>
        <v>13.25119780971937</v>
      </c>
    </row>
  </sheetData>
  <sortState ref="A2:T48">
    <sortCondition ref="B14"/>
  </sortState>
  <hyperlinks>
    <hyperlink ref="J48" r:id="rId1" xr:uid="{00000000-0004-0000-1A00-000000000000}"/>
  </hyperlinks>
  <pageMargins left="0.75" right="0.75" top="1" bottom="1" header="0.5" footer="0.5"/>
  <pageSetup paperSize="0" orientation="portrait" horizontalDpi="0" verticalDpi="0" copies="0" r:id="rId2"/>
  <headerFooter alignWithMargins="0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9">
    <tabColor indexed="18"/>
  </sheetPr>
  <dimension ref="A1:T51"/>
  <sheetViews>
    <sheetView tabSelected="1" zoomScaleNormal="196" zoomScaleSheetLayoutView="200" workbookViewId="0">
      <selection activeCell="D14" sqref="D14"/>
    </sheetView>
  </sheetViews>
  <sheetFormatPr defaultRowHeight="12.75" x14ac:dyDescent="0.2"/>
  <cols>
    <col min="1" max="1" width="21" style="18" customWidth="1"/>
    <col min="2" max="2" width="15.7109375" style="19" customWidth="1"/>
    <col min="3" max="4" width="14" style="18" customWidth="1"/>
    <col min="5" max="5" width="22.140625" style="18" bestFit="1" customWidth="1"/>
    <col min="6" max="13" width="14" style="18" customWidth="1"/>
    <col min="14" max="15" width="14" style="20" customWidth="1"/>
    <col min="16" max="16" width="9.28515625" style="18" customWidth="1"/>
    <col min="17" max="17" width="10.5703125" style="18" bestFit="1" customWidth="1"/>
    <col min="18" max="16384" width="9.140625" style="18"/>
  </cols>
  <sheetData>
    <row r="1" spans="1:20" x14ac:dyDescent="0.2">
      <c r="A1" s="22" t="s">
        <v>494</v>
      </c>
      <c r="B1" s="24" t="s">
        <v>3</v>
      </c>
      <c r="C1" s="24" t="s">
        <v>2</v>
      </c>
      <c r="D1" s="24" t="s">
        <v>4</v>
      </c>
      <c r="E1" s="24" t="s">
        <v>91</v>
      </c>
      <c r="F1" s="24" t="s">
        <v>109</v>
      </c>
      <c r="G1" s="24" t="s">
        <v>5</v>
      </c>
      <c r="M1" s="20"/>
      <c r="O1" s="18"/>
    </row>
    <row r="2" spans="1:20" ht="15" x14ac:dyDescent="0.25">
      <c r="A2" s="23">
        <v>1</v>
      </c>
      <c r="B2" s="24" t="str">
        <f>VLOOKUP(LkpSalesID,PersonnelDB,4,FALSE)</f>
        <v>Creech</v>
      </c>
      <c r="C2" s="24" t="str">
        <f>VLOOKUP(LkpSalesID,PersonnelDB,3,FALSE)</f>
        <v>Greg</v>
      </c>
      <c r="D2" s="25">
        <f>VLOOKUP(LkpSalesID,PersonnelDB,13,FALSE)</f>
        <v>1</v>
      </c>
      <c r="E2" s="26">
        <f>VLOOKUP(LkpSalesID,PersonnelDB,14,FALSE)</f>
        <v>1000</v>
      </c>
      <c r="F2" s="27">
        <f ca="1">VLOOKUP(LkpSalesID,PersonnelDB,18,FALSE)</f>
        <v>60</v>
      </c>
      <c r="G2" s="27" t="str">
        <f>VLOOKUP(LkpSalesID,PersonnelDB,15,FALSE)</f>
        <v>SLS</v>
      </c>
      <c r="M2" s="20"/>
      <c r="O2" s="18"/>
    </row>
    <row r="3" spans="1:20" customFormat="1" x14ac:dyDescent="0.2"/>
    <row r="4" spans="1:20" s="11" customFormat="1" ht="61.5" customHeight="1" x14ac:dyDescent="0.25">
      <c r="A4" s="9" t="s">
        <v>1</v>
      </c>
      <c r="B4" s="8" t="s">
        <v>98</v>
      </c>
      <c r="C4" s="9" t="s">
        <v>2</v>
      </c>
      <c r="D4" s="9" t="s">
        <v>3</v>
      </c>
      <c r="E4" s="9" t="s">
        <v>99</v>
      </c>
      <c r="F4" s="9" t="s">
        <v>100</v>
      </c>
      <c r="G4" s="9" t="s">
        <v>101</v>
      </c>
      <c r="H4" s="9" t="s">
        <v>102</v>
      </c>
      <c r="I4" s="9" t="s">
        <v>103</v>
      </c>
      <c r="J4" s="9" t="s">
        <v>104</v>
      </c>
      <c r="K4" s="9" t="s">
        <v>105</v>
      </c>
      <c r="L4" s="9" t="s">
        <v>106</v>
      </c>
      <c r="M4" s="1" t="s">
        <v>4</v>
      </c>
      <c r="N4" s="1" t="s">
        <v>91</v>
      </c>
      <c r="O4" s="9" t="s">
        <v>5</v>
      </c>
      <c r="P4" s="10" t="s">
        <v>107</v>
      </c>
      <c r="Q4" s="10" t="s">
        <v>108</v>
      </c>
      <c r="R4" s="10" t="s">
        <v>109</v>
      </c>
      <c r="S4" s="10" t="s">
        <v>110</v>
      </c>
      <c r="T4" s="10" t="s">
        <v>111</v>
      </c>
    </row>
    <row r="5" spans="1:20" ht="15" customHeight="1" x14ac:dyDescent="0.25">
      <c r="A5" s="13">
        <v>62</v>
      </c>
      <c r="B5" s="12" t="s">
        <v>112</v>
      </c>
      <c r="C5" s="14" t="s">
        <v>6</v>
      </c>
      <c r="D5" s="14" t="s">
        <v>7</v>
      </c>
      <c r="E5" s="14" t="s">
        <v>113</v>
      </c>
      <c r="F5" s="14" t="s">
        <v>114</v>
      </c>
      <c r="G5" s="14" t="s">
        <v>115</v>
      </c>
      <c r="H5" s="14" t="s">
        <v>116</v>
      </c>
      <c r="I5" s="14" t="s">
        <v>117</v>
      </c>
      <c r="J5" s="14" t="s">
        <v>118</v>
      </c>
      <c r="K5" s="14" t="s">
        <v>119</v>
      </c>
      <c r="L5" s="14" t="s">
        <v>120</v>
      </c>
      <c r="M5" s="4">
        <v>1.05</v>
      </c>
      <c r="N5" s="5">
        <f t="shared" ref="N5:N50" si="0">IF(PercentPersonnel&gt;=100%,1000,IF(PercentPersonnel&gt;=95%,750,IF(PercentPersonnel&gt;=90%,500,IF(PercentPersonnel&gt;=85%,400,IF(PercentPersonnel&gt;=80%, 250,IF(PercentPersonnel&gt;=75%,100,IF(PercentPersonnel&gt;=70%,50,0)))))))</f>
        <v>1000</v>
      </c>
      <c r="O5" s="14" t="s">
        <v>8</v>
      </c>
      <c r="P5" s="15" t="s">
        <v>121</v>
      </c>
      <c r="Q5" s="15">
        <v>36540</v>
      </c>
      <c r="R5" s="16">
        <f t="shared" ref="R5:R50" ca="1" si="1">ROUNDDOWN(((TODAY()-P5)/365.25),0)</f>
        <v>67</v>
      </c>
      <c r="S5" s="16">
        <f t="shared" ref="S5:S50" si="2">YEAR(Q5)-YEAR(P5)</f>
        <v>50</v>
      </c>
      <c r="T5" s="17">
        <f t="shared" ref="T5:T50" ca="1" si="3">(TODAY()-Q5)/365.25</f>
        <v>18.543463381245722</v>
      </c>
    </row>
    <row r="6" spans="1:20" ht="15" customHeight="1" x14ac:dyDescent="0.25">
      <c r="A6" s="13">
        <v>18</v>
      </c>
      <c r="B6" s="12" t="s">
        <v>122</v>
      </c>
      <c r="C6" s="14" t="s">
        <v>9</v>
      </c>
      <c r="D6" s="14" t="s">
        <v>10</v>
      </c>
      <c r="E6" s="14" t="s">
        <v>123</v>
      </c>
      <c r="F6" s="14" t="s">
        <v>114</v>
      </c>
      <c r="G6" s="14" t="s">
        <v>124</v>
      </c>
      <c r="H6" s="14" t="s">
        <v>125</v>
      </c>
      <c r="I6" s="14" t="s">
        <v>126</v>
      </c>
      <c r="J6" s="14" t="s">
        <v>127</v>
      </c>
      <c r="K6" s="14" t="s">
        <v>128</v>
      </c>
      <c r="L6" s="14" t="s">
        <v>129</v>
      </c>
      <c r="M6" s="4">
        <v>0.88</v>
      </c>
      <c r="N6" s="5">
        <f t="shared" si="0"/>
        <v>400</v>
      </c>
      <c r="O6" s="14" t="s">
        <v>11</v>
      </c>
      <c r="P6" s="15" t="s">
        <v>130</v>
      </c>
      <c r="Q6" s="15" t="s">
        <v>131</v>
      </c>
      <c r="R6" s="16">
        <f t="shared" ca="1" si="1"/>
        <v>51</v>
      </c>
      <c r="S6" s="16">
        <f t="shared" si="2"/>
        <v>35</v>
      </c>
      <c r="T6" s="17">
        <f t="shared" ca="1" si="3"/>
        <v>15.958932238193018</v>
      </c>
    </row>
    <row r="7" spans="1:20" ht="15" customHeight="1" x14ac:dyDescent="0.25">
      <c r="A7" s="13">
        <v>16</v>
      </c>
      <c r="B7" s="12" t="s">
        <v>132</v>
      </c>
      <c r="C7" s="14" t="s">
        <v>12</v>
      </c>
      <c r="D7" s="14" t="s">
        <v>13</v>
      </c>
      <c r="E7" s="14" t="s">
        <v>133</v>
      </c>
      <c r="F7" s="14" t="s">
        <v>114</v>
      </c>
      <c r="G7" s="14" t="s">
        <v>134</v>
      </c>
      <c r="H7" s="14" t="s">
        <v>135</v>
      </c>
      <c r="I7" s="14" t="s">
        <v>136</v>
      </c>
      <c r="J7" s="14" t="s">
        <v>137</v>
      </c>
      <c r="K7" s="14" t="s">
        <v>138</v>
      </c>
      <c r="L7" s="14" t="s">
        <v>114</v>
      </c>
      <c r="M7" s="4">
        <v>0.95</v>
      </c>
      <c r="N7" s="5">
        <f t="shared" si="0"/>
        <v>750</v>
      </c>
      <c r="O7" s="14" t="s">
        <v>14</v>
      </c>
      <c r="P7" s="15" t="s">
        <v>139</v>
      </c>
      <c r="Q7" s="15" t="s">
        <v>140</v>
      </c>
      <c r="R7" s="16">
        <f t="shared" ca="1" si="1"/>
        <v>88</v>
      </c>
      <c r="S7" s="16">
        <f t="shared" si="2"/>
        <v>71</v>
      </c>
      <c r="T7" s="17">
        <f t="shared" ca="1" si="3"/>
        <v>17.546885694729639</v>
      </c>
    </row>
    <row r="8" spans="1:20" ht="15" customHeight="1" x14ac:dyDescent="0.25">
      <c r="A8" s="13">
        <v>11</v>
      </c>
      <c r="B8" s="12" t="s">
        <v>141</v>
      </c>
      <c r="C8" s="14" t="s">
        <v>15</v>
      </c>
      <c r="D8" s="14" t="s">
        <v>16</v>
      </c>
      <c r="E8" s="14" t="s">
        <v>142</v>
      </c>
      <c r="F8" s="14" t="s">
        <v>114</v>
      </c>
      <c r="G8" s="14" t="s">
        <v>124</v>
      </c>
      <c r="H8" s="14" t="s">
        <v>125</v>
      </c>
      <c r="I8" s="14" t="s">
        <v>143</v>
      </c>
      <c r="J8" s="14" t="s">
        <v>144</v>
      </c>
      <c r="K8" s="14" t="s">
        <v>145</v>
      </c>
      <c r="L8" s="14" t="s">
        <v>146</v>
      </c>
      <c r="M8" s="4">
        <v>0.9</v>
      </c>
      <c r="N8" s="5">
        <f t="shared" si="0"/>
        <v>500</v>
      </c>
      <c r="O8" s="14" t="s">
        <v>14</v>
      </c>
      <c r="P8" s="15" t="s">
        <v>147</v>
      </c>
      <c r="Q8" s="15" t="s">
        <v>148</v>
      </c>
      <c r="R8" s="16">
        <f t="shared" ca="1" si="1"/>
        <v>38</v>
      </c>
      <c r="S8" s="16">
        <f t="shared" si="2"/>
        <v>21</v>
      </c>
      <c r="T8" s="17">
        <f t="shared" ca="1" si="3"/>
        <v>17.563312799452429</v>
      </c>
    </row>
    <row r="9" spans="1:20" ht="15" customHeight="1" x14ac:dyDescent="0.25">
      <c r="A9" s="13">
        <v>1</v>
      </c>
      <c r="B9" s="12" t="s">
        <v>149</v>
      </c>
      <c r="C9" s="14" t="s">
        <v>0</v>
      </c>
      <c r="D9" s="14" t="s">
        <v>17</v>
      </c>
      <c r="E9" s="14" t="s">
        <v>150</v>
      </c>
      <c r="F9" s="14" t="s">
        <v>114</v>
      </c>
      <c r="G9" s="14" t="s">
        <v>151</v>
      </c>
      <c r="H9" s="14" t="s">
        <v>125</v>
      </c>
      <c r="I9" s="14" t="s">
        <v>152</v>
      </c>
      <c r="J9" s="14" t="s">
        <v>153</v>
      </c>
      <c r="K9" s="14" t="s">
        <v>154</v>
      </c>
      <c r="L9" s="14" t="s">
        <v>155</v>
      </c>
      <c r="M9" s="4">
        <v>1</v>
      </c>
      <c r="N9" s="5">
        <f t="shared" si="0"/>
        <v>1000</v>
      </c>
      <c r="O9" s="14" t="s">
        <v>14</v>
      </c>
      <c r="P9" s="15" t="s">
        <v>156</v>
      </c>
      <c r="Q9" s="15" t="s">
        <v>157</v>
      </c>
      <c r="R9" s="16">
        <f t="shared" ca="1" si="1"/>
        <v>60</v>
      </c>
      <c r="S9" s="16">
        <f t="shared" si="2"/>
        <v>43</v>
      </c>
      <c r="T9" s="17">
        <f t="shared" ca="1" si="3"/>
        <v>17.541409993155373</v>
      </c>
    </row>
    <row r="10" spans="1:20" ht="15" customHeight="1" x14ac:dyDescent="0.25">
      <c r="A10" s="13">
        <v>21</v>
      </c>
      <c r="B10" s="12" t="s">
        <v>158</v>
      </c>
      <c r="C10" s="14" t="s">
        <v>18</v>
      </c>
      <c r="D10" s="14" t="s">
        <v>92</v>
      </c>
      <c r="E10" s="14" t="s">
        <v>159</v>
      </c>
      <c r="F10" s="14" t="s">
        <v>114</v>
      </c>
      <c r="G10" s="14" t="s">
        <v>160</v>
      </c>
      <c r="H10" s="14" t="s">
        <v>125</v>
      </c>
      <c r="I10" s="14" t="s">
        <v>161</v>
      </c>
      <c r="J10" s="14" t="s">
        <v>162</v>
      </c>
      <c r="K10" s="14" t="s">
        <v>163</v>
      </c>
      <c r="L10" s="14" t="s">
        <v>164</v>
      </c>
      <c r="M10" s="4">
        <v>0.75</v>
      </c>
      <c r="N10" s="5">
        <f t="shared" si="0"/>
        <v>100</v>
      </c>
      <c r="O10" s="14" t="s">
        <v>14</v>
      </c>
      <c r="P10" s="15" t="s">
        <v>165</v>
      </c>
      <c r="Q10" s="15" t="s">
        <v>166</v>
      </c>
      <c r="R10" s="16">
        <f t="shared" ca="1" si="1"/>
        <v>58</v>
      </c>
      <c r="S10" s="16">
        <f t="shared" si="2"/>
        <v>42</v>
      </c>
      <c r="T10" s="17">
        <f t="shared" ca="1" si="3"/>
        <v>15.961670088980151</v>
      </c>
    </row>
    <row r="11" spans="1:20" ht="15" customHeight="1" x14ac:dyDescent="0.25">
      <c r="A11" s="13">
        <v>3</v>
      </c>
      <c r="B11" s="12" t="s">
        <v>167</v>
      </c>
      <c r="C11" s="14" t="s">
        <v>19</v>
      </c>
      <c r="D11" s="14" t="s">
        <v>20</v>
      </c>
      <c r="E11" s="14" t="s">
        <v>168</v>
      </c>
      <c r="F11" s="14" t="s">
        <v>114</v>
      </c>
      <c r="G11" s="14" t="s">
        <v>134</v>
      </c>
      <c r="H11" s="14" t="s">
        <v>135</v>
      </c>
      <c r="I11" s="14" t="s">
        <v>136</v>
      </c>
      <c r="J11" s="14" t="s">
        <v>114</v>
      </c>
      <c r="K11" s="14" t="s">
        <v>169</v>
      </c>
      <c r="L11" s="14" t="s">
        <v>170</v>
      </c>
      <c r="M11" s="4">
        <v>0.7</v>
      </c>
      <c r="N11" s="5">
        <f t="shared" si="0"/>
        <v>50</v>
      </c>
      <c r="O11" s="14" t="s">
        <v>21</v>
      </c>
      <c r="P11" s="15" t="s">
        <v>171</v>
      </c>
      <c r="Q11" s="15" t="s">
        <v>172</v>
      </c>
      <c r="R11" s="16">
        <f t="shared" ca="1" si="1"/>
        <v>28</v>
      </c>
      <c r="S11" s="16">
        <f t="shared" si="2"/>
        <v>11</v>
      </c>
      <c r="T11" s="17">
        <f t="shared" ca="1" si="3"/>
        <v>17.568788501026695</v>
      </c>
    </row>
    <row r="12" spans="1:20" ht="15" customHeight="1" x14ac:dyDescent="0.25">
      <c r="A12" s="13">
        <v>63</v>
      </c>
      <c r="B12" s="12" t="s">
        <v>173</v>
      </c>
      <c r="C12" s="14" t="s">
        <v>174</v>
      </c>
      <c r="D12" s="14" t="s">
        <v>22</v>
      </c>
      <c r="E12" s="14" t="s">
        <v>175</v>
      </c>
      <c r="F12" s="14" t="s">
        <v>114</v>
      </c>
      <c r="G12" s="14" t="s">
        <v>176</v>
      </c>
      <c r="H12" s="14" t="s">
        <v>125</v>
      </c>
      <c r="I12" s="14" t="s">
        <v>177</v>
      </c>
      <c r="J12" s="14" t="s">
        <v>178</v>
      </c>
      <c r="K12" s="14" t="s">
        <v>179</v>
      </c>
      <c r="L12" s="14" t="s">
        <v>114</v>
      </c>
      <c r="M12" s="4">
        <v>0.92</v>
      </c>
      <c r="N12" s="5">
        <f t="shared" si="0"/>
        <v>500</v>
      </c>
      <c r="O12" s="14" t="s">
        <v>23</v>
      </c>
      <c r="P12" s="15" t="s">
        <v>180</v>
      </c>
      <c r="Q12" s="15" t="s">
        <v>181</v>
      </c>
      <c r="R12" s="16">
        <f t="shared" ca="1" si="1"/>
        <v>68</v>
      </c>
      <c r="S12" s="16">
        <f t="shared" si="2"/>
        <v>55</v>
      </c>
      <c r="T12" s="17">
        <f t="shared" ca="1" si="3"/>
        <v>12.747433264887064</v>
      </c>
    </row>
    <row r="13" spans="1:20" ht="15" customHeight="1" x14ac:dyDescent="0.25">
      <c r="A13" s="13">
        <v>20</v>
      </c>
      <c r="B13" s="12" t="s">
        <v>182</v>
      </c>
      <c r="C13" s="14" t="s">
        <v>174</v>
      </c>
      <c r="D13" s="14" t="s">
        <v>22</v>
      </c>
      <c r="E13" s="14" t="s">
        <v>183</v>
      </c>
      <c r="F13" s="14" t="s">
        <v>184</v>
      </c>
      <c r="G13" s="14" t="s">
        <v>185</v>
      </c>
      <c r="H13" s="14" t="s">
        <v>186</v>
      </c>
      <c r="I13" s="14" t="s">
        <v>187</v>
      </c>
      <c r="J13" s="14" t="s">
        <v>188</v>
      </c>
      <c r="K13" s="14" t="s">
        <v>189</v>
      </c>
      <c r="L13" s="14" t="s">
        <v>190</v>
      </c>
      <c r="M13" s="4">
        <v>1</v>
      </c>
      <c r="N13" s="5">
        <f t="shared" si="0"/>
        <v>1000</v>
      </c>
      <c r="O13" s="14" t="s">
        <v>24</v>
      </c>
      <c r="P13" s="15" t="s">
        <v>191</v>
      </c>
      <c r="Q13" s="15" t="s">
        <v>192</v>
      </c>
      <c r="R13" s="16">
        <f t="shared" ca="1" si="1"/>
        <v>75</v>
      </c>
      <c r="S13" s="16">
        <f t="shared" si="2"/>
        <v>59</v>
      </c>
      <c r="T13" s="17">
        <f t="shared" ca="1" si="3"/>
        <v>15.997262149212867</v>
      </c>
    </row>
    <row r="14" spans="1:20" ht="15" customHeight="1" x14ac:dyDescent="0.25">
      <c r="A14" s="13">
        <v>58</v>
      </c>
      <c r="B14" s="12" t="s">
        <v>193</v>
      </c>
      <c r="C14" s="14" t="s">
        <v>25</v>
      </c>
      <c r="D14" s="14" t="s">
        <v>26</v>
      </c>
      <c r="E14" s="14" t="s">
        <v>194</v>
      </c>
      <c r="F14" s="14" t="s">
        <v>114</v>
      </c>
      <c r="G14" s="14" t="s">
        <v>195</v>
      </c>
      <c r="H14" s="14" t="s">
        <v>196</v>
      </c>
      <c r="I14" s="14" t="s">
        <v>197</v>
      </c>
      <c r="J14" s="14" t="s">
        <v>198</v>
      </c>
      <c r="K14" s="14" t="s">
        <v>199</v>
      </c>
      <c r="L14" s="14" t="s">
        <v>200</v>
      </c>
      <c r="M14" s="4">
        <v>0.88</v>
      </c>
      <c r="N14" s="5">
        <f t="shared" si="0"/>
        <v>400</v>
      </c>
      <c r="O14" s="14" t="s">
        <v>23</v>
      </c>
      <c r="P14" s="15" t="s">
        <v>201</v>
      </c>
      <c r="Q14" s="15" t="s">
        <v>202</v>
      </c>
      <c r="R14" s="16">
        <f t="shared" ca="1" si="1"/>
        <v>74</v>
      </c>
      <c r="S14" s="16">
        <f t="shared" si="2"/>
        <v>61</v>
      </c>
      <c r="T14" s="17">
        <f t="shared" ca="1" si="3"/>
        <v>13.538672142368242</v>
      </c>
    </row>
    <row r="15" spans="1:20" ht="15" customHeight="1" x14ac:dyDescent="0.25">
      <c r="A15" s="13">
        <v>57</v>
      </c>
      <c r="B15" s="12" t="s">
        <v>203</v>
      </c>
      <c r="C15" s="14" t="s">
        <v>27</v>
      </c>
      <c r="D15" s="14" t="s">
        <v>28</v>
      </c>
      <c r="E15" s="14" t="s">
        <v>204</v>
      </c>
      <c r="F15" s="14" t="s">
        <v>114</v>
      </c>
      <c r="G15" s="14" t="s">
        <v>205</v>
      </c>
      <c r="H15" s="14" t="s">
        <v>116</v>
      </c>
      <c r="I15" s="14" t="s">
        <v>206</v>
      </c>
      <c r="J15" s="14" t="s">
        <v>207</v>
      </c>
      <c r="K15" s="14" t="s">
        <v>208</v>
      </c>
      <c r="L15" s="14" t="s">
        <v>114</v>
      </c>
      <c r="M15" s="4">
        <v>0.84</v>
      </c>
      <c r="N15" s="5">
        <f t="shared" si="0"/>
        <v>250</v>
      </c>
      <c r="O15" s="14" t="s">
        <v>8</v>
      </c>
      <c r="P15" s="15" t="s">
        <v>209</v>
      </c>
      <c r="Q15" s="15" t="s">
        <v>210</v>
      </c>
      <c r="R15" s="16">
        <f t="shared" ca="1" si="1"/>
        <v>58</v>
      </c>
      <c r="S15" s="16">
        <f t="shared" si="2"/>
        <v>45</v>
      </c>
      <c r="T15" s="17">
        <f t="shared" ca="1" si="3"/>
        <v>13.560574948665298</v>
      </c>
    </row>
    <row r="16" spans="1:20" ht="15" customHeight="1" x14ac:dyDescent="0.25">
      <c r="A16" s="13">
        <v>37</v>
      </c>
      <c r="B16" s="12" t="s">
        <v>211</v>
      </c>
      <c r="C16" s="14" t="s">
        <v>12</v>
      </c>
      <c r="D16" s="14" t="s">
        <v>29</v>
      </c>
      <c r="E16" s="14" t="s">
        <v>212</v>
      </c>
      <c r="F16" s="14" t="s">
        <v>213</v>
      </c>
      <c r="G16" s="14" t="s">
        <v>134</v>
      </c>
      <c r="H16" s="14" t="s">
        <v>135</v>
      </c>
      <c r="I16" s="14" t="s">
        <v>214</v>
      </c>
      <c r="J16" s="14" t="s">
        <v>215</v>
      </c>
      <c r="K16" s="14" t="s">
        <v>216</v>
      </c>
      <c r="L16" s="14" t="s">
        <v>217</v>
      </c>
      <c r="M16" s="4">
        <v>0.97</v>
      </c>
      <c r="N16" s="5">
        <f t="shared" si="0"/>
        <v>750</v>
      </c>
      <c r="O16" s="14" t="s">
        <v>30</v>
      </c>
      <c r="P16" s="15" t="s">
        <v>218</v>
      </c>
      <c r="Q16" s="15" t="s">
        <v>219</v>
      </c>
      <c r="R16" s="16">
        <f t="shared" ca="1" si="1"/>
        <v>55</v>
      </c>
      <c r="S16" s="16">
        <f t="shared" si="2"/>
        <v>41</v>
      </c>
      <c r="T16" s="17">
        <f t="shared" ca="1" si="3"/>
        <v>15.540041067761807</v>
      </c>
    </row>
    <row r="17" spans="1:20" ht="15" customHeight="1" x14ac:dyDescent="0.25">
      <c r="A17" s="13">
        <v>39</v>
      </c>
      <c r="B17" s="12" t="s">
        <v>220</v>
      </c>
      <c r="C17" s="14" t="s">
        <v>31</v>
      </c>
      <c r="D17" s="14" t="s">
        <v>32</v>
      </c>
      <c r="E17" s="14" t="s">
        <v>221</v>
      </c>
      <c r="F17" s="14" t="s">
        <v>222</v>
      </c>
      <c r="G17" s="14" t="s">
        <v>134</v>
      </c>
      <c r="H17" s="14" t="s">
        <v>135</v>
      </c>
      <c r="I17" s="14" t="s">
        <v>223</v>
      </c>
      <c r="J17" s="14" t="s">
        <v>224</v>
      </c>
      <c r="K17" s="14" t="s">
        <v>225</v>
      </c>
      <c r="L17" s="14" t="s">
        <v>226</v>
      </c>
      <c r="M17" s="4">
        <v>0.98</v>
      </c>
      <c r="N17" s="5">
        <f t="shared" si="0"/>
        <v>750</v>
      </c>
      <c r="O17" s="14" t="s">
        <v>24</v>
      </c>
      <c r="P17" s="15" t="s">
        <v>227</v>
      </c>
      <c r="Q17" s="15" t="s">
        <v>228</v>
      </c>
      <c r="R17" s="16">
        <f t="shared" ca="1" si="1"/>
        <v>52</v>
      </c>
      <c r="S17" s="16">
        <f t="shared" si="2"/>
        <v>37</v>
      </c>
      <c r="T17" s="17">
        <f t="shared" ca="1" si="3"/>
        <v>15.5564681724846</v>
      </c>
    </row>
    <row r="18" spans="1:20" ht="15" customHeight="1" x14ac:dyDescent="0.25">
      <c r="A18" s="13">
        <v>43</v>
      </c>
      <c r="B18" s="12" t="s">
        <v>229</v>
      </c>
      <c r="C18" s="14" t="s">
        <v>33</v>
      </c>
      <c r="D18" s="14" t="s">
        <v>34</v>
      </c>
      <c r="E18" s="14" t="s">
        <v>230</v>
      </c>
      <c r="F18" s="14" t="s">
        <v>231</v>
      </c>
      <c r="G18" s="14" t="s">
        <v>232</v>
      </c>
      <c r="H18" s="14" t="s">
        <v>186</v>
      </c>
      <c r="I18" s="14" t="s">
        <v>233</v>
      </c>
      <c r="J18" s="14" t="s">
        <v>234</v>
      </c>
      <c r="K18" s="14" t="s">
        <v>235</v>
      </c>
      <c r="L18" s="14" t="s">
        <v>236</v>
      </c>
      <c r="M18" s="4">
        <v>1.1000000000000001</v>
      </c>
      <c r="N18" s="5">
        <f t="shared" si="0"/>
        <v>1000</v>
      </c>
      <c r="O18" s="14" t="s">
        <v>24</v>
      </c>
      <c r="P18" s="15" t="s">
        <v>237</v>
      </c>
      <c r="Q18" s="15" t="s">
        <v>238</v>
      </c>
      <c r="R18" s="16">
        <f t="shared" ca="1" si="1"/>
        <v>69</v>
      </c>
      <c r="S18" s="16">
        <f t="shared" si="2"/>
        <v>56</v>
      </c>
      <c r="T18" s="17">
        <f t="shared" ca="1" si="3"/>
        <v>13.604380561259411</v>
      </c>
    </row>
    <row r="19" spans="1:20" ht="15" customHeight="1" x14ac:dyDescent="0.25">
      <c r="A19" s="13">
        <v>46</v>
      </c>
      <c r="B19" s="12" t="s">
        <v>239</v>
      </c>
      <c r="C19" s="14" t="s">
        <v>35</v>
      </c>
      <c r="D19" s="14" t="s">
        <v>36</v>
      </c>
      <c r="E19" s="14" t="s">
        <v>240</v>
      </c>
      <c r="F19" s="14" t="s">
        <v>241</v>
      </c>
      <c r="G19" s="14" t="s">
        <v>134</v>
      </c>
      <c r="H19" s="14" t="s">
        <v>135</v>
      </c>
      <c r="I19" s="14" t="s">
        <v>242</v>
      </c>
      <c r="J19" s="14" t="s">
        <v>243</v>
      </c>
      <c r="K19" s="14" t="s">
        <v>244</v>
      </c>
      <c r="L19" s="14" t="s">
        <v>245</v>
      </c>
      <c r="M19" s="4">
        <v>0.77</v>
      </c>
      <c r="N19" s="5">
        <f t="shared" si="0"/>
        <v>100</v>
      </c>
      <c r="O19" s="14" t="s">
        <v>23</v>
      </c>
      <c r="P19" s="15" t="s">
        <v>246</v>
      </c>
      <c r="Q19" s="15" t="s">
        <v>247</v>
      </c>
      <c r="R19" s="16">
        <f t="shared" ca="1" si="1"/>
        <v>55</v>
      </c>
      <c r="S19" s="16">
        <f t="shared" si="2"/>
        <v>41</v>
      </c>
      <c r="T19" s="17">
        <f t="shared" ca="1" si="3"/>
        <v>13.596167008898014</v>
      </c>
    </row>
    <row r="20" spans="1:20" ht="15" customHeight="1" x14ac:dyDescent="0.25">
      <c r="A20" s="13">
        <v>53</v>
      </c>
      <c r="B20" s="12" t="s">
        <v>248</v>
      </c>
      <c r="C20" s="14" t="s">
        <v>37</v>
      </c>
      <c r="D20" s="14" t="s">
        <v>38</v>
      </c>
      <c r="E20" s="14" t="s">
        <v>249</v>
      </c>
      <c r="F20" s="14" t="s">
        <v>114</v>
      </c>
      <c r="G20" s="14" t="s">
        <v>232</v>
      </c>
      <c r="H20" s="14" t="s">
        <v>186</v>
      </c>
      <c r="I20" s="14" t="s">
        <v>136</v>
      </c>
      <c r="J20" s="14" t="s">
        <v>114</v>
      </c>
      <c r="K20" s="14" t="s">
        <v>250</v>
      </c>
      <c r="L20" s="14" t="s">
        <v>250</v>
      </c>
      <c r="M20" s="4">
        <v>0.7</v>
      </c>
      <c r="N20" s="5">
        <f t="shared" si="0"/>
        <v>50</v>
      </c>
      <c r="O20" s="14" t="s">
        <v>14</v>
      </c>
      <c r="P20" s="15" t="s">
        <v>251</v>
      </c>
      <c r="Q20" s="15" t="s">
        <v>252</v>
      </c>
      <c r="R20" s="16">
        <f t="shared" ca="1" si="1"/>
        <v>48</v>
      </c>
      <c r="S20" s="16">
        <f t="shared" si="2"/>
        <v>35</v>
      </c>
      <c r="T20" s="17">
        <f t="shared" ca="1" si="3"/>
        <v>13.54962354551677</v>
      </c>
    </row>
    <row r="21" spans="1:20" ht="15" customHeight="1" x14ac:dyDescent="0.25">
      <c r="A21" s="13">
        <v>5</v>
      </c>
      <c r="B21" s="12" t="s">
        <v>253</v>
      </c>
      <c r="C21" s="14" t="s">
        <v>39</v>
      </c>
      <c r="D21" s="14" t="s">
        <v>40</v>
      </c>
      <c r="E21" s="14" t="s">
        <v>254</v>
      </c>
      <c r="F21" s="14" t="s">
        <v>114</v>
      </c>
      <c r="G21" s="14" t="s">
        <v>176</v>
      </c>
      <c r="H21" s="14" t="s">
        <v>125</v>
      </c>
      <c r="I21" s="14" t="s">
        <v>255</v>
      </c>
      <c r="J21" s="14" t="s">
        <v>256</v>
      </c>
      <c r="K21" s="14" t="s">
        <v>257</v>
      </c>
      <c r="L21" s="14" t="s">
        <v>114</v>
      </c>
      <c r="M21" s="4">
        <v>0.65</v>
      </c>
      <c r="N21" s="5">
        <f t="shared" si="0"/>
        <v>0</v>
      </c>
      <c r="O21" s="14" t="s">
        <v>23</v>
      </c>
      <c r="P21" s="15" t="s">
        <v>258</v>
      </c>
      <c r="Q21" s="15" t="s">
        <v>259</v>
      </c>
      <c r="R21" s="16">
        <f t="shared" ca="1" si="1"/>
        <v>60</v>
      </c>
      <c r="S21" s="16">
        <f t="shared" si="2"/>
        <v>43</v>
      </c>
      <c r="T21" s="17">
        <f t="shared" ca="1" si="3"/>
        <v>17.579739904175224</v>
      </c>
    </row>
    <row r="22" spans="1:20" ht="15" customHeight="1" x14ac:dyDescent="0.25">
      <c r="A22" s="13">
        <v>6</v>
      </c>
      <c r="B22" s="12" t="s">
        <v>260</v>
      </c>
      <c r="C22" s="14" t="s">
        <v>41</v>
      </c>
      <c r="D22" s="14" t="s">
        <v>42</v>
      </c>
      <c r="E22" s="14" t="s">
        <v>261</v>
      </c>
      <c r="F22" s="14" t="s">
        <v>114</v>
      </c>
      <c r="G22" s="14" t="s">
        <v>262</v>
      </c>
      <c r="H22" s="14" t="s">
        <v>125</v>
      </c>
      <c r="I22" s="14" t="s">
        <v>263</v>
      </c>
      <c r="J22" s="14" t="s">
        <v>264</v>
      </c>
      <c r="K22" s="14" t="s">
        <v>265</v>
      </c>
      <c r="L22" s="14" t="s">
        <v>266</v>
      </c>
      <c r="M22" s="4">
        <v>0.99</v>
      </c>
      <c r="N22" s="5">
        <f t="shared" si="0"/>
        <v>750</v>
      </c>
      <c r="O22" s="14" t="s">
        <v>14</v>
      </c>
      <c r="P22" s="15" t="s">
        <v>267</v>
      </c>
      <c r="Q22" s="15" t="s">
        <v>172</v>
      </c>
      <c r="R22" s="16">
        <f t="shared" ca="1" si="1"/>
        <v>33</v>
      </c>
      <c r="S22" s="16">
        <f t="shared" si="2"/>
        <v>16</v>
      </c>
      <c r="T22" s="17">
        <f t="shared" ca="1" si="3"/>
        <v>17.568788501026695</v>
      </c>
    </row>
    <row r="23" spans="1:20" ht="15" customHeight="1" x14ac:dyDescent="0.25">
      <c r="A23" s="13">
        <v>52</v>
      </c>
      <c r="B23" s="12" t="s">
        <v>268</v>
      </c>
      <c r="C23" s="14" t="s">
        <v>43</v>
      </c>
      <c r="D23" s="14" t="s">
        <v>44</v>
      </c>
      <c r="E23" s="14" t="s">
        <v>269</v>
      </c>
      <c r="F23" s="14" t="s">
        <v>270</v>
      </c>
      <c r="G23" s="14" t="s">
        <v>271</v>
      </c>
      <c r="H23" s="14" t="s">
        <v>125</v>
      </c>
      <c r="I23" s="14" t="s">
        <v>272</v>
      </c>
      <c r="J23" s="14" t="s">
        <v>273</v>
      </c>
      <c r="K23" s="14" t="s">
        <v>274</v>
      </c>
      <c r="L23" s="14" t="s">
        <v>275</v>
      </c>
      <c r="M23" s="4">
        <v>1.02</v>
      </c>
      <c r="N23" s="5">
        <f t="shared" si="0"/>
        <v>1000</v>
      </c>
      <c r="O23" s="14" t="s">
        <v>11</v>
      </c>
      <c r="P23" s="15" t="s">
        <v>276</v>
      </c>
      <c r="Q23" s="15" t="s">
        <v>277</v>
      </c>
      <c r="R23" s="16">
        <f t="shared" ca="1" si="1"/>
        <v>53</v>
      </c>
      <c r="S23" s="16">
        <f t="shared" si="2"/>
        <v>39</v>
      </c>
      <c r="T23" s="17">
        <f t="shared" ca="1" si="3"/>
        <v>13.582477754962355</v>
      </c>
    </row>
    <row r="24" spans="1:20" ht="15" customHeight="1" x14ac:dyDescent="0.25">
      <c r="A24" s="13">
        <v>4</v>
      </c>
      <c r="B24" s="12" t="s">
        <v>278</v>
      </c>
      <c r="C24" s="14" t="s">
        <v>19</v>
      </c>
      <c r="D24" s="14" t="s">
        <v>45</v>
      </c>
      <c r="E24" s="14" t="s">
        <v>279</v>
      </c>
      <c r="F24" s="14" t="s">
        <v>114</v>
      </c>
      <c r="G24" s="14" t="s">
        <v>280</v>
      </c>
      <c r="H24" s="14" t="s">
        <v>281</v>
      </c>
      <c r="I24" s="14" t="s">
        <v>282</v>
      </c>
      <c r="J24" s="14" t="s">
        <v>283</v>
      </c>
      <c r="K24" s="14" t="s">
        <v>284</v>
      </c>
      <c r="L24" s="14" t="s">
        <v>285</v>
      </c>
      <c r="M24" s="4">
        <v>0.97</v>
      </c>
      <c r="N24" s="5">
        <f t="shared" si="0"/>
        <v>750</v>
      </c>
      <c r="O24" s="14" t="s">
        <v>21</v>
      </c>
      <c r="P24" s="15" t="s">
        <v>267</v>
      </c>
      <c r="Q24" s="15" t="s">
        <v>286</v>
      </c>
      <c r="R24" s="16">
        <f t="shared" ca="1" si="1"/>
        <v>33</v>
      </c>
      <c r="S24" s="16">
        <f t="shared" si="2"/>
        <v>16</v>
      </c>
      <c r="T24" s="17">
        <f t="shared" ca="1" si="3"/>
        <v>17.577002053388089</v>
      </c>
    </row>
    <row r="25" spans="1:20" ht="15" customHeight="1" x14ac:dyDescent="0.25">
      <c r="A25" s="13">
        <v>55</v>
      </c>
      <c r="B25" s="12" t="s">
        <v>287</v>
      </c>
      <c r="C25" s="14" t="s">
        <v>46</v>
      </c>
      <c r="D25" s="14" t="s">
        <v>47</v>
      </c>
      <c r="E25" s="14" t="s">
        <v>288</v>
      </c>
      <c r="F25" s="14" t="s">
        <v>289</v>
      </c>
      <c r="G25" s="14" t="s">
        <v>134</v>
      </c>
      <c r="H25" s="14" t="s">
        <v>135</v>
      </c>
      <c r="I25" s="14" t="s">
        <v>290</v>
      </c>
      <c r="J25" s="14" t="s">
        <v>291</v>
      </c>
      <c r="K25" s="14" t="s">
        <v>292</v>
      </c>
      <c r="L25" s="14" t="s">
        <v>114</v>
      </c>
      <c r="M25" s="4">
        <v>0.88</v>
      </c>
      <c r="N25" s="5">
        <f t="shared" si="0"/>
        <v>400</v>
      </c>
      <c r="O25" s="14" t="s">
        <v>24</v>
      </c>
      <c r="P25" s="15" t="s">
        <v>293</v>
      </c>
      <c r="Q25" s="15" t="s">
        <v>210</v>
      </c>
      <c r="R25" s="16">
        <f t="shared" ca="1" si="1"/>
        <v>33</v>
      </c>
      <c r="S25" s="16">
        <f t="shared" si="2"/>
        <v>20</v>
      </c>
      <c r="T25" s="17">
        <f t="shared" ca="1" si="3"/>
        <v>13.560574948665298</v>
      </c>
    </row>
    <row r="26" spans="1:20" ht="15" customHeight="1" x14ac:dyDescent="0.25">
      <c r="A26" s="13">
        <v>44</v>
      </c>
      <c r="B26" s="12" t="s">
        <v>294</v>
      </c>
      <c r="C26" s="14" t="s">
        <v>48</v>
      </c>
      <c r="D26" s="14" t="s">
        <v>47</v>
      </c>
      <c r="E26" s="14" t="s">
        <v>295</v>
      </c>
      <c r="F26" s="14" t="s">
        <v>114</v>
      </c>
      <c r="G26" s="14" t="s">
        <v>296</v>
      </c>
      <c r="H26" s="14" t="s">
        <v>125</v>
      </c>
      <c r="I26" s="14" t="s">
        <v>297</v>
      </c>
      <c r="J26" s="14" t="s">
        <v>298</v>
      </c>
      <c r="K26" s="14" t="s">
        <v>299</v>
      </c>
      <c r="L26" s="14" t="s">
        <v>300</v>
      </c>
      <c r="M26" s="4">
        <v>0.89</v>
      </c>
      <c r="N26" s="5">
        <f t="shared" si="0"/>
        <v>400</v>
      </c>
      <c r="O26" s="14" t="s">
        <v>24</v>
      </c>
      <c r="P26" s="15" t="s">
        <v>301</v>
      </c>
      <c r="Q26" s="15" t="s">
        <v>238</v>
      </c>
      <c r="R26" s="16">
        <f t="shared" ca="1" si="1"/>
        <v>32</v>
      </c>
      <c r="S26" s="16">
        <f t="shared" si="2"/>
        <v>18</v>
      </c>
      <c r="T26" s="17">
        <f t="shared" ca="1" si="3"/>
        <v>13.604380561259411</v>
      </c>
    </row>
    <row r="27" spans="1:20" ht="15" customHeight="1" x14ac:dyDescent="0.25">
      <c r="A27" s="13">
        <v>56</v>
      </c>
      <c r="B27" s="12" t="s">
        <v>302</v>
      </c>
      <c r="C27" s="14" t="s">
        <v>49</v>
      </c>
      <c r="D27" s="14" t="s">
        <v>47</v>
      </c>
      <c r="E27" s="14" t="s">
        <v>303</v>
      </c>
      <c r="F27" s="14" t="s">
        <v>114</v>
      </c>
      <c r="G27" s="14" t="s">
        <v>304</v>
      </c>
      <c r="H27" s="14" t="s">
        <v>281</v>
      </c>
      <c r="I27" s="14" t="s">
        <v>305</v>
      </c>
      <c r="J27" s="14" t="s">
        <v>306</v>
      </c>
      <c r="K27" s="14" t="s">
        <v>307</v>
      </c>
      <c r="L27" s="14" t="s">
        <v>114</v>
      </c>
      <c r="M27" s="4">
        <v>0.93</v>
      </c>
      <c r="N27" s="5">
        <f t="shared" si="0"/>
        <v>500</v>
      </c>
      <c r="O27" s="14" t="s">
        <v>8</v>
      </c>
      <c r="P27" s="15" t="s">
        <v>308</v>
      </c>
      <c r="Q27" s="15" t="s">
        <v>210</v>
      </c>
      <c r="R27" s="16">
        <f t="shared" ca="1" si="1"/>
        <v>53</v>
      </c>
      <c r="S27" s="16">
        <f t="shared" si="2"/>
        <v>40</v>
      </c>
      <c r="T27" s="17">
        <f t="shared" ca="1" si="3"/>
        <v>13.560574948665298</v>
      </c>
    </row>
    <row r="28" spans="1:20" ht="15" customHeight="1" x14ac:dyDescent="0.25">
      <c r="A28" s="13">
        <v>64</v>
      </c>
      <c r="B28" s="12" t="s">
        <v>309</v>
      </c>
      <c r="C28" s="14" t="s">
        <v>50</v>
      </c>
      <c r="D28" s="14" t="s">
        <v>47</v>
      </c>
      <c r="E28" s="14" t="s">
        <v>310</v>
      </c>
      <c r="F28" s="14" t="s">
        <v>114</v>
      </c>
      <c r="G28" s="14" t="s">
        <v>311</v>
      </c>
      <c r="H28" s="14" t="s">
        <v>125</v>
      </c>
      <c r="I28" s="14" t="s">
        <v>312</v>
      </c>
      <c r="J28" s="14" t="s">
        <v>313</v>
      </c>
      <c r="K28" s="14" t="s">
        <v>314</v>
      </c>
      <c r="L28" s="14" t="s">
        <v>114</v>
      </c>
      <c r="M28" s="4">
        <v>0.95</v>
      </c>
      <c r="N28" s="5">
        <f t="shared" si="0"/>
        <v>750</v>
      </c>
      <c r="O28" s="14" t="s">
        <v>30</v>
      </c>
      <c r="P28" s="15" t="s">
        <v>315</v>
      </c>
      <c r="Q28" s="15" t="s">
        <v>316</v>
      </c>
      <c r="R28" s="16">
        <f t="shared" ca="1" si="1"/>
        <v>52</v>
      </c>
      <c r="S28" s="16">
        <f t="shared" si="2"/>
        <v>40</v>
      </c>
      <c r="T28" s="17">
        <f t="shared" ca="1" si="3"/>
        <v>12.358658453114305</v>
      </c>
    </row>
    <row r="29" spans="1:20" ht="15" customHeight="1" x14ac:dyDescent="0.25">
      <c r="A29" s="13">
        <v>40</v>
      </c>
      <c r="B29" s="12" t="s">
        <v>317</v>
      </c>
      <c r="C29" s="14" t="s">
        <v>51</v>
      </c>
      <c r="D29" s="14" t="s">
        <v>52</v>
      </c>
      <c r="E29" s="14" t="s">
        <v>318</v>
      </c>
      <c r="F29" s="14" t="s">
        <v>114</v>
      </c>
      <c r="G29" s="14" t="s">
        <v>124</v>
      </c>
      <c r="H29" s="14" t="s">
        <v>125</v>
      </c>
      <c r="I29" s="14" t="s">
        <v>126</v>
      </c>
      <c r="J29" s="14" t="s">
        <v>319</v>
      </c>
      <c r="K29" s="14" t="s">
        <v>320</v>
      </c>
      <c r="L29" s="14" t="s">
        <v>321</v>
      </c>
      <c r="M29" s="4">
        <v>0.83</v>
      </c>
      <c r="N29" s="5">
        <f t="shared" si="0"/>
        <v>250</v>
      </c>
      <c r="O29" s="14" t="s">
        <v>11</v>
      </c>
      <c r="P29" s="15" t="s">
        <v>322</v>
      </c>
      <c r="Q29" s="15" t="s">
        <v>323</v>
      </c>
      <c r="R29" s="16">
        <f t="shared" ca="1" si="1"/>
        <v>65</v>
      </c>
      <c r="S29" s="16">
        <f t="shared" si="2"/>
        <v>50</v>
      </c>
      <c r="T29" s="17">
        <f t="shared" ca="1" si="3"/>
        <v>15.542778918548938</v>
      </c>
    </row>
    <row r="30" spans="1:20" ht="15" customHeight="1" x14ac:dyDescent="0.25">
      <c r="A30" s="13">
        <v>48</v>
      </c>
      <c r="B30" s="12" t="s">
        <v>324</v>
      </c>
      <c r="C30" s="14" t="s">
        <v>53</v>
      </c>
      <c r="D30" s="14" t="s">
        <v>54</v>
      </c>
      <c r="E30" s="14" t="s">
        <v>325</v>
      </c>
      <c r="F30" s="14" t="s">
        <v>114</v>
      </c>
      <c r="G30" s="14" t="s">
        <v>326</v>
      </c>
      <c r="H30" s="14" t="s">
        <v>135</v>
      </c>
      <c r="I30" s="14" t="s">
        <v>327</v>
      </c>
      <c r="J30" s="14" t="s">
        <v>328</v>
      </c>
      <c r="K30" s="14" t="s">
        <v>114</v>
      </c>
      <c r="L30" s="14" t="s">
        <v>114</v>
      </c>
      <c r="M30" s="4">
        <v>0.86</v>
      </c>
      <c r="N30" s="5">
        <f t="shared" si="0"/>
        <v>400</v>
      </c>
      <c r="O30" s="14" t="s">
        <v>24</v>
      </c>
      <c r="P30" s="15" t="s">
        <v>329</v>
      </c>
      <c r="Q30" s="15" t="s">
        <v>247</v>
      </c>
      <c r="R30" s="16">
        <f t="shared" ca="1" si="1"/>
        <v>51</v>
      </c>
      <c r="S30" s="16">
        <f t="shared" si="2"/>
        <v>37</v>
      </c>
      <c r="T30" s="17">
        <f t="shared" ca="1" si="3"/>
        <v>13.596167008898014</v>
      </c>
    </row>
    <row r="31" spans="1:20" ht="15" customHeight="1" x14ac:dyDescent="0.25">
      <c r="A31" s="13">
        <v>42</v>
      </c>
      <c r="B31" s="12" t="s">
        <v>330</v>
      </c>
      <c r="C31" s="14" t="s">
        <v>55</v>
      </c>
      <c r="D31" s="14" t="s">
        <v>56</v>
      </c>
      <c r="E31" s="14" t="s">
        <v>331</v>
      </c>
      <c r="F31" s="14" t="s">
        <v>114</v>
      </c>
      <c r="G31" s="14" t="s">
        <v>332</v>
      </c>
      <c r="H31" s="14" t="s">
        <v>125</v>
      </c>
      <c r="I31" s="14" t="s">
        <v>333</v>
      </c>
      <c r="J31" s="14" t="s">
        <v>334</v>
      </c>
      <c r="K31" s="14" t="s">
        <v>335</v>
      </c>
      <c r="L31" s="14" t="s">
        <v>336</v>
      </c>
      <c r="M31" s="4">
        <v>0.99</v>
      </c>
      <c r="N31" s="5">
        <f t="shared" si="0"/>
        <v>750</v>
      </c>
      <c r="O31" s="14" t="s">
        <v>23</v>
      </c>
      <c r="P31" s="15" t="s">
        <v>337</v>
      </c>
      <c r="Q31" s="15" t="s">
        <v>338</v>
      </c>
      <c r="R31" s="16">
        <f t="shared" ca="1" si="1"/>
        <v>55</v>
      </c>
      <c r="S31" s="16">
        <f t="shared" si="2"/>
        <v>40</v>
      </c>
      <c r="T31" s="17">
        <f t="shared" ca="1" si="3"/>
        <v>15.419575633127995</v>
      </c>
    </row>
    <row r="32" spans="1:20" ht="15" customHeight="1" x14ac:dyDescent="0.25">
      <c r="A32" s="13">
        <v>22</v>
      </c>
      <c r="B32" s="12" t="s">
        <v>339</v>
      </c>
      <c r="C32" s="14" t="s">
        <v>57</v>
      </c>
      <c r="D32" s="14" t="s">
        <v>58</v>
      </c>
      <c r="E32" s="14" t="s">
        <v>340</v>
      </c>
      <c r="F32" s="14" t="s">
        <v>114</v>
      </c>
      <c r="G32" s="14" t="s">
        <v>134</v>
      </c>
      <c r="H32" s="14" t="s">
        <v>135</v>
      </c>
      <c r="I32" s="14" t="s">
        <v>341</v>
      </c>
      <c r="J32" s="14" t="s">
        <v>342</v>
      </c>
      <c r="K32" s="14" t="s">
        <v>343</v>
      </c>
      <c r="L32" s="14" t="s">
        <v>344</v>
      </c>
      <c r="M32" s="4">
        <v>0.98</v>
      </c>
      <c r="N32" s="5">
        <f t="shared" si="0"/>
        <v>750</v>
      </c>
      <c r="O32" s="14" t="s">
        <v>30</v>
      </c>
      <c r="P32" s="15" t="s">
        <v>227</v>
      </c>
      <c r="Q32" s="15" t="s">
        <v>345</v>
      </c>
      <c r="R32" s="16">
        <f t="shared" ca="1" si="1"/>
        <v>52</v>
      </c>
      <c r="S32" s="16">
        <f t="shared" si="2"/>
        <v>36</v>
      </c>
      <c r="T32" s="17">
        <f t="shared" ca="1" si="3"/>
        <v>15.942505133470226</v>
      </c>
    </row>
    <row r="33" spans="1:20" ht="15" customHeight="1" x14ac:dyDescent="0.25">
      <c r="A33" s="13">
        <v>10</v>
      </c>
      <c r="B33" s="12" t="s">
        <v>346</v>
      </c>
      <c r="C33" s="14" t="s">
        <v>59</v>
      </c>
      <c r="D33" s="14" t="s">
        <v>51</v>
      </c>
      <c r="E33" s="14" t="s">
        <v>347</v>
      </c>
      <c r="F33" s="14" t="s">
        <v>114</v>
      </c>
      <c r="G33" s="14" t="s">
        <v>176</v>
      </c>
      <c r="H33" s="14" t="s">
        <v>125</v>
      </c>
      <c r="I33" s="14" t="s">
        <v>348</v>
      </c>
      <c r="J33" s="14" t="s">
        <v>349</v>
      </c>
      <c r="K33" s="14" t="s">
        <v>350</v>
      </c>
      <c r="L33" s="14" t="s">
        <v>351</v>
      </c>
      <c r="M33" s="4">
        <v>0.98</v>
      </c>
      <c r="N33" s="5">
        <f t="shared" si="0"/>
        <v>750</v>
      </c>
      <c r="O33" s="14" t="s">
        <v>14</v>
      </c>
      <c r="P33" s="15" t="s">
        <v>352</v>
      </c>
      <c r="Q33" s="15" t="s">
        <v>353</v>
      </c>
      <c r="R33" s="16">
        <f t="shared" ca="1" si="1"/>
        <v>58</v>
      </c>
      <c r="S33" s="16">
        <f t="shared" si="2"/>
        <v>41</v>
      </c>
      <c r="T33" s="17">
        <f t="shared" ca="1" si="3"/>
        <v>17.574264202600958</v>
      </c>
    </row>
    <row r="34" spans="1:20" ht="15" customHeight="1" x14ac:dyDescent="0.25">
      <c r="A34" s="13">
        <v>45</v>
      </c>
      <c r="B34" s="12" t="s">
        <v>354</v>
      </c>
      <c r="C34" s="14" t="s">
        <v>60</v>
      </c>
      <c r="D34" s="14" t="s">
        <v>61</v>
      </c>
      <c r="E34" s="14" t="s">
        <v>355</v>
      </c>
      <c r="F34" s="14" t="s">
        <v>356</v>
      </c>
      <c r="G34" s="14" t="s">
        <v>357</v>
      </c>
      <c r="H34" s="14" t="s">
        <v>186</v>
      </c>
      <c r="I34" s="14" t="s">
        <v>358</v>
      </c>
      <c r="J34" s="14" t="s">
        <v>359</v>
      </c>
      <c r="K34" s="14" t="s">
        <v>360</v>
      </c>
      <c r="L34" s="14" t="s">
        <v>361</v>
      </c>
      <c r="M34" s="4">
        <v>0.88</v>
      </c>
      <c r="N34" s="5">
        <f t="shared" si="0"/>
        <v>400</v>
      </c>
      <c r="O34" s="14" t="s">
        <v>30</v>
      </c>
      <c r="P34" s="15" t="s">
        <v>362</v>
      </c>
      <c r="Q34" s="15" t="s">
        <v>238</v>
      </c>
      <c r="R34" s="16">
        <f t="shared" ca="1" si="1"/>
        <v>51</v>
      </c>
      <c r="S34" s="16">
        <f t="shared" si="2"/>
        <v>37</v>
      </c>
      <c r="T34" s="17">
        <f t="shared" ca="1" si="3"/>
        <v>13.604380561259411</v>
      </c>
    </row>
    <row r="35" spans="1:20" ht="15" customHeight="1" x14ac:dyDescent="0.25">
      <c r="A35" s="13">
        <v>54</v>
      </c>
      <c r="B35" s="12" t="s">
        <v>363</v>
      </c>
      <c r="C35" s="14" t="s">
        <v>62</v>
      </c>
      <c r="D35" s="14" t="s">
        <v>63</v>
      </c>
      <c r="E35" s="14" t="s">
        <v>364</v>
      </c>
      <c r="F35" s="14" t="s">
        <v>114</v>
      </c>
      <c r="G35" s="14" t="s">
        <v>195</v>
      </c>
      <c r="H35" s="14" t="s">
        <v>196</v>
      </c>
      <c r="I35" s="14" t="s">
        <v>365</v>
      </c>
      <c r="J35" s="14" t="s">
        <v>366</v>
      </c>
      <c r="K35" s="14" t="s">
        <v>367</v>
      </c>
      <c r="L35" s="14" t="s">
        <v>368</v>
      </c>
      <c r="M35" s="4">
        <v>0.87</v>
      </c>
      <c r="N35" s="5">
        <f t="shared" si="0"/>
        <v>400</v>
      </c>
      <c r="O35" s="14" t="s">
        <v>64</v>
      </c>
      <c r="P35" s="15" t="s">
        <v>369</v>
      </c>
      <c r="Q35" s="15" t="s">
        <v>370</v>
      </c>
      <c r="R35" s="16">
        <f t="shared" ca="1" si="1"/>
        <v>56</v>
      </c>
      <c r="S35" s="16">
        <f t="shared" si="2"/>
        <v>43</v>
      </c>
      <c r="T35" s="17">
        <f t="shared" ca="1" si="3"/>
        <v>13.574264202600958</v>
      </c>
    </row>
    <row r="36" spans="1:20" ht="15" customHeight="1" x14ac:dyDescent="0.25">
      <c r="A36" s="13">
        <v>15</v>
      </c>
      <c r="B36" s="12" t="s">
        <v>371</v>
      </c>
      <c r="C36" s="14" t="s">
        <v>65</v>
      </c>
      <c r="D36" s="14" t="s">
        <v>66</v>
      </c>
      <c r="E36" s="14" t="s">
        <v>372</v>
      </c>
      <c r="F36" s="14" t="s">
        <v>114</v>
      </c>
      <c r="G36" s="14" t="s">
        <v>373</v>
      </c>
      <c r="H36" s="14" t="s">
        <v>125</v>
      </c>
      <c r="I36" s="14" t="s">
        <v>374</v>
      </c>
      <c r="J36" s="14" t="s">
        <v>375</v>
      </c>
      <c r="K36" s="14" t="s">
        <v>376</v>
      </c>
      <c r="L36" s="14" t="s">
        <v>377</v>
      </c>
      <c r="M36" s="4">
        <v>0.86</v>
      </c>
      <c r="N36" s="5">
        <f t="shared" si="0"/>
        <v>400</v>
      </c>
      <c r="O36" s="14" t="s">
        <v>21</v>
      </c>
      <c r="P36" s="15" t="s">
        <v>378</v>
      </c>
      <c r="Q36" s="15" t="s">
        <v>140</v>
      </c>
      <c r="R36" s="16">
        <f t="shared" ca="1" si="1"/>
        <v>39</v>
      </c>
      <c r="S36" s="16">
        <f t="shared" si="2"/>
        <v>22</v>
      </c>
      <c r="T36" s="17">
        <f t="shared" ca="1" si="3"/>
        <v>17.546885694729639</v>
      </c>
    </row>
    <row r="37" spans="1:20" ht="15" customHeight="1" x14ac:dyDescent="0.25">
      <c r="A37" s="13">
        <v>49</v>
      </c>
      <c r="B37" s="12" t="s">
        <v>379</v>
      </c>
      <c r="C37" s="14" t="s">
        <v>67</v>
      </c>
      <c r="D37" s="14" t="s">
        <v>68</v>
      </c>
      <c r="E37" s="14" t="s">
        <v>380</v>
      </c>
      <c r="F37" s="14" t="s">
        <v>381</v>
      </c>
      <c r="G37" s="14" t="s">
        <v>176</v>
      </c>
      <c r="H37" s="14" t="s">
        <v>125</v>
      </c>
      <c r="I37" s="14" t="s">
        <v>382</v>
      </c>
      <c r="J37" s="14" t="s">
        <v>383</v>
      </c>
      <c r="K37" s="14" t="s">
        <v>384</v>
      </c>
      <c r="L37" s="14" t="s">
        <v>114</v>
      </c>
      <c r="M37" s="4">
        <v>0.85</v>
      </c>
      <c r="N37" s="5">
        <f t="shared" si="0"/>
        <v>400</v>
      </c>
      <c r="O37" s="14" t="s">
        <v>21</v>
      </c>
      <c r="P37" s="15" t="s">
        <v>385</v>
      </c>
      <c r="Q37" s="15" t="s">
        <v>247</v>
      </c>
      <c r="R37" s="16">
        <f t="shared" ca="1" si="1"/>
        <v>38</v>
      </c>
      <c r="S37" s="16">
        <f t="shared" si="2"/>
        <v>24</v>
      </c>
      <c r="T37" s="17">
        <f t="shared" ca="1" si="3"/>
        <v>13.596167008898014</v>
      </c>
    </row>
    <row r="38" spans="1:20" ht="15" customHeight="1" x14ac:dyDescent="0.25">
      <c r="A38" s="13">
        <v>13</v>
      </c>
      <c r="B38" s="12" t="s">
        <v>386</v>
      </c>
      <c r="C38" s="14" t="s">
        <v>69</v>
      </c>
      <c r="D38" s="14" t="s">
        <v>70</v>
      </c>
      <c r="E38" s="14" t="s">
        <v>387</v>
      </c>
      <c r="F38" s="14" t="s">
        <v>114</v>
      </c>
      <c r="G38" s="14" t="s">
        <v>388</v>
      </c>
      <c r="H38" s="14" t="s">
        <v>389</v>
      </c>
      <c r="I38" s="14" t="s">
        <v>390</v>
      </c>
      <c r="J38" s="14" t="s">
        <v>391</v>
      </c>
      <c r="K38" s="14" t="s">
        <v>392</v>
      </c>
      <c r="L38" s="14" t="s">
        <v>393</v>
      </c>
      <c r="M38" s="4">
        <v>0.9</v>
      </c>
      <c r="N38" s="5">
        <f t="shared" si="0"/>
        <v>500</v>
      </c>
      <c r="O38" s="14" t="s">
        <v>11</v>
      </c>
      <c r="P38" s="15" t="s">
        <v>394</v>
      </c>
      <c r="Q38" s="15" t="s">
        <v>140</v>
      </c>
      <c r="R38" s="16">
        <f t="shared" ca="1" si="1"/>
        <v>36</v>
      </c>
      <c r="S38" s="16">
        <f t="shared" si="2"/>
        <v>19</v>
      </c>
      <c r="T38" s="17">
        <f t="shared" ca="1" si="3"/>
        <v>17.546885694729639</v>
      </c>
    </row>
    <row r="39" spans="1:20" ht="15" customHeight="1" x14ac:dyDescent="0.25">
      <c r="A39" s="13">
        <v>25</v>
      </c>
      <c r="B39" s="12" t="s">
        <v>395</v>
      </c>
      <c r="C39" s="14" t="s">
        <v>71</v>
      </c>
      <c r="D39" s="14" t="s">
        <v>72</v>
      </c>
      <c r="E39" s="14" t="s">
        <v>396</v>
      </c>
      <c r="F39" s="14" t="s">
        <v>114</v>
      </c>
      <c r="G39" s="14" t="s">
        <v>397</v>
      </c>
      <c r="H39" s="14" t="s">
        <v>398</v>
      </c>
      <c r="I39" s="14" t="s">
        <v>399</v>
      </c>
      <c r="J39" s="14" t="s">
        <v>400</v>
      </c>
      <c r="K39" s="14" t="s">
        <v>401</v>
      </c>
      <c r="L39" s="14" t="s">
        <v>402</v>
      </c>
      <c r="M39" s="4">
        <v>0.95</v>
      </c>
      <c r="N39" s="5">
        <f t="shared" si="0"/>
        <v>750</v>
      </c>
      <c r="O39" s="14" t="s">
        <v>21</v>
      </c>
      <c r="P39" s="15" t="s">
        <v>403</v>
      </c>
      <c r="Q39" s="15" t="s">
        <v>404</v>
      </c>
      <c r="R39" s="16">
        <f t="shared" ca="1" si="1"/>
        <v>32</v>
      </c>
      <c r="S39" s="16">
        <f t="shared" si="2"/>
        <v>17</v>
      </c>
      <c r="T39" s="17">
        <f t="shared" ca="1" si="3"/>
        <v>15.915126625598905</v>
      </c>
    </row>
    <row r="40" spans="1:20" ht="15" customHeight="1" x14ac:dyDescent="0.25">
      <c r="A40" s="13">
        <v>41</v>
      </c>
      <c r="B40" s="12" t="s">
        <v>405</v>
      </c>
      <c r="C40" s="14" t="s">
        <v>73</v>
      </c>
      <c r="D40" s="14" t="s">
        <v>74</v>
      </c>
      <c r="E40" s="14" t="s">
        <v>406</v>
      </c>
      <c r="F40" s="14" t="s">
        <v>114</v>
      </c>
      <c r="G40" s="14" t="s">
        <v>407</v>
      </c>
      <c r="H40" s="14" t="s">
        <v>125</v>
      </c>
      <c r="I40" s="14" t="s">
        <v>408</v>
      </c>
      <c r="J40" s="14" t="s">
        <v>409</v>
      </c>
      <c r="K40" s="14" t="s">
        <v>410</v>
      </c>
      <c r="L40" s="14" t="s">
        <v>411</v>
      </c>
      <c r="M40" s="4">
        <v>1.03</v>
      </c>
      <c r="N40" s="5">
        <f t="shared" si="0"/>
        <v>1000</v>
      </c>
      <c r="O40" s="14" t="s">
        <v>21</v>
      </c>
      <c r="P40" s="15" t="s">
        <v>412</v>
      </c>
      <c r="Q40" s="15" t="s">
        <v>413</v>
      </c>
      <c r="R40" s="16">
        <f t="shared" ca="1" si="1"/>
        <v>75</v>
      </c>
      <c r="S40" s="16">
        <f t="shared" si="2"/>
        <v>60</v>
      </c>
      <c r="T40" s="17">
        <f t="shared" ca="1" si="3"/>
        <v>15.537303216974674</v>
      </c>
    </row>
    <row r="41" spans="1:20" ht="15" customHeight="1" x14ac:dyDescent="0.25">
      <c r="A41" s="13">
        <v>61</v>
      </c>
      <c r="B41" s="12" t="s">
        <v>414</v>
      </c>
      <c r="C41" s="14" t="s">
        <v>75</v>
      </c>
      <c r="D41" s="14" t="s">
        <v>76</v>
      </c>
      <c r="E41" s="14" t="s">
        <v>415</v>
      </c>
      <c r="F41" s="14" t="s">
        <v>114</v>
      </c>
      <c r="G41" s="14" t="s">
        <v>176</v>
      </c>
      <c r="H41" s="14" t="s">
        <v>125</v>
      </c>
      <c r="I41" s="14" t="s">
        <v>416</v>
      </c>
      <c r="J41" s="14" t="s">
        <v>417</v>
      </c>
      <c r="K41" s="14" t="s">
        <v>418</v>
      </c>
      <c r="L41" s="14" t="s">
        <v>419</v>
      </c>
      <c r="M41" s="4">
        <v>1.06</v>
      </c>
      <c r="N41" s="5">
        <f t="shared" si="0"/>
        <v>1000</v>
      </c>
      <c r="O41" s="14" t="s">
        <v>64</v>
      </c>
      <c r="P41" s="15" t="s">
        <v>420</v>
      </c>
      <c r="Q41" s="15" t="s">
        <v>421</v>
      </c>
      <c r="R41" s="16">
        <f t="shared" ca="1" si="1"/>
        <v>57</v>
      </c>
      <c r="S41" s="16">
        <f t="shared" si="2"/>
        <v>45</v>
      </c>
      <c r="T41" s="17">
        <f t="shared" ca="1" si="3"/>
        <v>13.500342231348391</v>
      </c>
    </row>
    <row r="42" spans="1:20" ht="15" customHeight="1" x14ac:dyDescent="0.25">
      <c r="A42" s="13">
        <v>47</v>
      </c>
      <c r="B42" s="12" t="s">
        <v>422</v>
      </c>
      <c r="C42" s="14" t="s">
        <v>77</v>
      </c>
      <c r="D42" s="14" t="s">
        <v>78</v>
      </c>
      <c r="E42" s="14" t="s">
        <v>423</v>
      </c>
      <c r="F42" s="14" t="s">
        <v>424</v>
      </c>
      <c r="G42" s="14" t="s">
        <v>176</v>
      </c>
      <c r="H42" s="14" t="s">
        <v>125</v>
      </c>
      <c r="I42" s="14" t="s">
        <v>425</v>
      </c>
      <c r="J42" s="14" t="s">
        <v>426</v>
      </c>
      <c r="K42" s="14" t="s">
        <v>427</v>
      </c>
      <c r="L42" s="14" t="s">
        <v>428</v>
      </c>
      <c r="M42" s="4">
        <v>0.55000000000000004</v>
      </c>
      <c r="N42" s="5">
        <f t="shared" si="0"/>
        <v>0</v>
      </c>
      <c r="O42" s="14" t="s">
        <v>14</v>
      </c>
      <c r="P42" s="15" t="s">
        <v>429</v>
      </c>
      <c r="Q42" s="15" t="s">
        <v>247</v>
      </c>
      <c r="R42" s="16">
        <f t="shared" ca="1" si="1"/>
        <v>64</v>
      </c>
      <c r="S42" s="16">
        <f t="shared" si="2"/>
        <v>50</v>
      </c>
      <c r="T42" s="17">
        <f t="shared" ca="1" si="3"/>
        <v>13.596167008898014</v>
      </c>
    </row>
    <row r="43" spans="1:20" ht="15" customHeight="1" x14ac:dyDescent="0.25">
      <c r="A43" s="13">
        <v>12</v>
      </c>
      <c r="B43" s="12" t="s">
        <v>430</v>
      </c>
      <c r="C43" s="14" t="s">
        <v>79</v>
      </c>
      <c r="D43" s="14" t="s">
        <v>80</v>
      </c>
      <c r="E43" s="14" t="s">
        <v>431</v>
      </c>
      <c r="F43" s="14" t="s">
        <v>114</v>
      </c>
      <c r="G43" s="14" t="s">
        <v>176</v>
      </c>
      <c r="H43" s="14" t="s">
        <v>125</v>
      </c>
      <c r="I43" s="14" t="s">
        <v>432</v>
      </c>
      <c r="J43" s="14" t="s">
        <v>433</v>
      </c>
      <c r="K43" s="14" t="s">
        <v>434</v>
      </c>
      <c r="L43" s="14" t="s">
        <v>435</v>
      </c>
      <c r="M43" s="4">
        <v>1.01</v>
      </c>
      <c r="N43" s="5">
        <f t="shared" si="0"/>
        <v>1000</v>
      </c>
      <c r="O43" s="14" t="s">
        <v>23</v>
      </c>
      <c r="P43" s="15" t="s">
        <v>436</v>
      </c>
      <c r="Q43" s="15" t="s">
        <v>172</v>
      </c>
      <c r="R43" s="16">
        <f t="shared" ca="1" si="1"/>
        <v>78</v>
      </c>
      <c r="S43" s="16">
        <f t="shared" si="2"/>
        <v>61</v>
      </c>
      <c r="T43" s="17">
        <f t="shared" ca="1" si="3"/>
        <v>17.568788501026695</v>
      </c>
    </row>
    <row r="44" spans="1:20" ht="15" customHeight="1" x14ac:dyDescent="0.25">
      <c r="A44" s="13">
        <v>23</v>
      </c>
      <c r="B44" s="12" t="s">
        <v>437</v>
      </c>
      <c r="C44" s="14" t="s">
        <v>81</v>
      </c>
      <c r="D44" s="14" t="s">
        <v>80</v>
      </c>
      <c r="E44" s="14" t="s">
        <v>438</v>
      </c>
      <c r="F44" s="14" t="s">
        <v>439</v>
      </c>
      <c r="G44" s="14" t="s">
        <v>440</v>
      </c>
      <c r="H44" s="14" t="s">
        <v>389</v>
      </c>
      <c r="I44" s="14" t="s">
        <v>441</v>
      </c>
      <c r="J44" s="14" t="s">
        <v>442</v>
      </c>
      <c r="K44" s="14" t="s">
        <v>443</v>
      </c>
      <c r="L44" s="14" t="s">
        <v>444</v>
      </c>
      <c r="M44" s="4">
        <v>1.02</v>
      </c>
      <c r="N44" s="5">
        <f t="shared" si="0"/>
        <v>1000</v>
      </c>
      <c r="O44" s="14" t="s">
        <v>21</v>
      </c>
      <c r="P44" s="15" t="s">
        <v>445</v>
      </c>
      <c r="Q44" s="15" t="s">
        <v>446</v>
      </c>
      <c r="R44" s="16">
        <f t="shared" ca="1" si="1"/>
        <v>38</v>
      </c>
      <c r="S44" s="16">
        <f t="shared" si="2"/>
        <v>22</v>
      </c>
      <c r="T44" s="17">
        <f t="shared" ca="1" si="3"/>
        <v>15.956194387405887</v>
      </c>
    </row>
    <row r="45" spans="1:20" ht="15" customHeight="1" x14ac:dyDescent="0.25">
      <c r="A45" s="13">
        <v>24</v>
      </c>
      <c r="B45" s="12" t="s">
        <v>447</v>
      </c>
      <c r="C45" s="14" t="s">
        <v>82</v>
      </c>
      <c r="D45" s="14" t="s">
        <v>80</v>
      </c>
      <c r="E45" s="14" t="s">
        <v>448</v>
      </c>
      <c r="F45" s="14" t="s">
        <v>449</v>
      </c>
      <c r="G45" s="14" t="s">
        <v>134</v>
      </c>
      <c r="H45" s="14" t="s">
        <v>135</v>
      </c>
      <c r="I45" s="14" t="s">
        <v>136</v>
      </c>
      <c r="J45" s="14" t="s">
        <v>450</v>
      </c>
      <c r="K45" s="14" t="s">
        <v>451</v>
      </c>
      <c r="L45" s="14" t="s">
        <v>452</v>
      </c>
      <c r="M45" s="4">
        <v>0.78</v>
      </c>
      <c r="N45" s="5">
        <f t="shared" si="0"/>
        <v>100</v>
      </c>
      <c r="O45" s="14" t="s">
        <v>30</v>
      </c>
      <c r="P45" s="15" t="s">
        <v>453</v>
      </c>
      <c r="Q45" s="15" t="s">
        <v>454</v>
      </c>
      <c r="R45" s="16">
        <f t="shared" ca="1" si="1"/>
        <v>38</v>
      </c>
      <c r="S45" s="16">
        <f t="shared" si="2"/>
        <v>22</v>
      </c>
      <c r="T45" s="17">
        <f t="shared" ca="1" si="3"/>
        <v>15.832991101984941</v>
      </c>
    </row>
    <row r="46" spans="1:20" ht="15" customHeight="1" x14ac:dyDescent="0.25">
      <c r="A46" s="13">
        <v>7</v>
      </c>
      <c r="B46" s="12" t="s">
        <v>455</v>
      </c>
      <c r="C46" s="14" t="s">
        <v>83</v>
      </c>
      <c r="D46" s="14" t="s">
        <v>80</v>
      </c>
      <c r="E46" s="14" t="s">
        <v>456</v>
      </c>
      <c r="F46" s="14" t="s">
        <v>457</v>
      </c>
      <c r="G46" s="14" t="s">
        <v>176</v>
      </c>
      <c r="H46" s="14" t="s">
        <v>125</v>
      </c>
      <c r="I46" s="14" t="s">
        <v>348</v>
      </c>
      <c r="J46" s="14" t="s">
        <v>458</v>
      </c>
      <c r="K46" s="14" t="s">
        <v>459</v>
      </c>
      <c r="L46" s="14" t="s">
        <v>460</v>
      </c>
      <c r="M46" s="4">
        <v>0.88</v>
      </c>
      <c r="N46" s="5">
        <f t="shared" si="0"/>
        <v>400</v>
      </c>
      <c r="O46" s="14" t="s">
        <v>24</v>
      </c>
      <c r="P46" s="15" t="s">
        <v>461</v>
      </c>
      <c r="Q46" s="15" t="s">
        <v>353</v>
      </c>
      <c r="R46" s="16">
        <f t="shared" ca="1" si="1"/>
        <v>39</v>
      </c>
      <c r="S46" s="16">
        <f t="shared" si="2"/>
        <v>23</v>
      </c>
      <c r="T46" s="17">
        <f t="shared" ca="1" si="3"/>
        <v>17.574264202600958</v>
      </c>
    </row>
    <row r="47" spans="1:20" ht="15" customHeight="1" x14ac:dyDescent="0.25">
      <c r="A47" s="13">
        <v>2</v>
      </c>
      <c r="B47" s="12" t="s">
        <v>462</v>
      </c>
      <c r="C47" s="14" t="s">
        <v>84</v>
      </c>
      <c r="D47" s="14" t="s">
        <v>80</v>
      </c>
      <c r="E47" s="14" t="s">
        <v>463</v>
      </c>
      <c r="F47" s="14" t="s">
        <v>464</v>
      </c>
      <c r="G47" s="14" t="s">
        <v>124</v>
      </c>
      <c r="H47" s="14" t="s">
        <v>125</v>
      </c>
      <c r="I47" s="14" t="s">
        <v>465</v>
      </c>
      <c r="J47" s="14" t="s">
        <v>466</v>
      </c>
      <c r="K47" s="14" t="s">
        <v>467</v>
      </c>
      <c r="L47" s="14" t="s">
        <v>468</v>
      </c>
      <c r="M47" s="4">
        <v>0.7</v>
      </c>
      <c r="N47" s="5">
        <f t="shared" si="0"/>
        <v>50</v>
      </c>
      <c r="O47" s="14" t="s">
        <v>30</v>
      </c>
      <c r="P47" s="15" t="s">
        <v>469</v>
      </c>
      <c r="Q47" s="15" t="s">
        <v>286</v>
      </c>
      <c r="R47" s="16">
        <f t="shared" ca="1" si="1"/>
        <v>43</v>
      </c>
      <c r="S47" s="16">
        <f t="shared" si="2"/>
        <v>26</v>
      </c>
      <c r="T47" s="17">
        <f t="shared" ca="1" si="3"/>
        <v>17.577002053388089</v>
      </c>
    </row>
    <row r="48" spans="1:20" ht="15" customHeight="1" x14ac:dyDescent="0.25">
      <c r="A48" s="13">
        <v>38</v>
      </c>
      <c r="B48" s="12" t="s">
        <v>470</v>
      </c>
      <c r="C48" s="14" t="s">
        <v>85</v>
      </c>
      <c r="D48" s="14" t="s">
        <v>86</v>
      </c>
      <c r="E48" s="14" t="s">
        <v>471</v>
      </c>
      <c r="F48" s="14" t="s">
        <v>114</v>
      </c>
      <c r="G48" s="14" t="s">
        <v>176</v>
      </c>
      <c r="H48" s="14" t="s">
        <v>125</v>
      </c>
      <c r="I48" s="14" t="s">
        <v>382</v>
      </c>
      <c r="J48" s="14" t="s">
        <v>472</v>
      </c>
      <c r="K48" s="14" t="s">
        <v>473</v>
      </c>
      <c r="L48" s="14" t="s">
        <v>474</v>
      </c>
      <c r="M48" s="4">
        <v>0.86</v>
      </c>
      <c r="N48" s="5">
        <f t="shared" si="0"/>
        <v>400</v>
      </c>
      <c r="O48" s="14" t="s">
        <v>23</v>
      </c>
      <c r="P48" s="15" t="s">
        <v>475</v>
      </c>
      <c r="Q48" s="15" t="s">
        <v>476</v>
      </c>
      <c r="R48" s="16">
        <f t="shared" ca="1" si="1"/>
        <v>78</v>
      </c>
      <c r="S48" s="16">
        <f t="shared" si="2"/>
        <v>63</v>
      </c>
      <c r="T48" s="17">
        <f t="shared" ca="1" si="3"/>
        <v>15.581108829568789</v>
      </c>
    </row>
    <row r="49" spans="1:20" ht="15" customHeight="1" x14ac:dyDescent="0.25">
      <c r="A49" s="13">
        <v>14</v>
      </c>
      <c r="B49" s="12" t="s">
        <v>477</v>
      </c>
      <c r="C49" s="14" t="s">
        <v>87</v>
      </c>
      <c r="D49" s="14" t="s">
        <v>88</v>
      </c>
      <c r="E49" s="14" t="s">
        <v>478</v>
      </c>
      <c r="F49" s="14" t="s">
        <v>479</v>
      </c>
      <c r="G49" s="14" t="s">
        <v>373</v>
      </c>
      <c r="H49" s="14" t="s">
        <v>125</v>
      </c>
      <c r="I49" s="14" t="s">
        <v>374</v>
      </c>
      <c r="J49" s="14" t="s">
        <v>480</v>
      </c>
      <c r="K49" s="14" t="s">
        <v>481</v>
      </c>
      <c r="L49" s="14" t="s">
        <v>482</v>
      </c>
      <c r="M49" s="4">
        <v>0.9</v>
      </c>
      <c r="N49" s="5">
        <f t="shared" si="0"/>
        <v>500</v>
      </c>
      <c r="O49" s="14" t="s">
        <v>14</v>
      </c>
      <c r="P49" s="15" t="s">
        <v>483</v>
      </c>
      <c r="Q49" s="15" t="s">
        <v>484</v>
      </c>
      <c r="R49" s="16">
        <f t="shared" ca="1" si="1"/>
        <v>74</v>
      </c>
      <c r="S49" s="16">
        <f t="shared" si="2"/>
        <v>57</v>
      </c>
      <c r="T49" s="17">
        <f t="shared" ca="1" si="3"/>
        <v>17.456536618754278</v>
      </c>
    </row>
    <row r="50" spans="1:20" ht="15" customHeight="1" x14ac:dyDescent="0.25">
      <c r="A50" s="13">
        <v>17</v>
      </c>
      <c r="B50" s="12" t="s">
        <v>485</v>
      </c>
      <c r="C50" s="14" t="s">
        <v>89</v>
      </c>
      <c r="D50" s="14" t="s">
        <v>90</v>
      </c>
      <c r="E50" s="14" t="s">
        <v>486</v>
      </c>
      <c r="F50" s="14" t="s">
        <v>114</v>
      </c>
      <c r="G50" s="14" t="s">
        <v>487</v>
      </c>
      <c r="H50" s="14" t="s">
        <v>398</v>
      </c>
      <c r="I50" s="14" t="s">
        <v>488</v>
      </c>
      <c r="J50" s="14" t="s">
        <v>489</v>
      </c>
      <c r="K50" s="14" t="s">
        <v>490</v>
      </c>
      <c r="L50" s="14" t="s">
        <v>491</v>
      </c>
      <c r="M50" s="4">
        <v>0.98</v>
      </c>
      <c r="N50" s="5">
        <f t="shared" si="0"/>
        <v>750</v>
      </c>
      <c r="O50" s="14" t="s">
        <v>11</v>
      </c>
      <c r="P50" s="15" t="s">
        <v>492</v>
      </c>
      <c r="Q50" s="15" t="s">
        <v>493</v>
      </c>
      <c r="R50" s="16">
        <f t="shared" ca="1" si="1"/>
        <v>62</v>
      </c>
      <c r="S50" s="16">
        <f t="shared" si="2"/>
        <v>47</v>
      </c>
      <c r="T50" s="17">
        <f t="shared" ca="1" si="3"/>
        <v>16</v>
      </c>
    </row>
    <row r="51" spans="1:20" ht="15" customHeight="1" x14ac:dyDescent="0.25">
      <c r="A51" s="13">
        <v>65</v>
      </c>
      <c r="B51" s="12">
        <v>340</v>
      </c>
      <c r="C51" s="14" t="s">
        <v>69</v>
      </c>
      <c r="D51" s="14" t="s">
        <v>496</v>
      </c>
      <c r="E51" s="14" t="s">
        <v>497</v>
      </c>
      <c r="F51" s="14"/>
      <c r="G51" s="14" t="s">
        <v>134</v>
      </c>
      <c r="H51" s="14" t="s">
        <v>135</v>
      </c>
      <c r="I51" s="14" t="s">
        <v>498</v>
      </c>
      <c r="J51" s="14" t="s">
        <v>499</v>
      </c>
      <c r="K51" s="14" t="s">
        <v>500</v>
      </c>
      <c r="L51" s="14" t="s">
        <v>501</v>
      </c>
      <c r="M51" s="4">
        <v>0.88</v>
      </c>
      <c r="N51" s="5">
        <f>IF(PercentPersonnel&gt;=100%,1000,IF(PercentPersonnel&gt;=95%,750,IF(PercentPersonnel&gt;=90%,500,IF(PercentPersonnel&gt;=85%,400,IF(PercentPersonnel&gt;=80%, 250,IF(PercentPersonnel&gt;=75%,100,IF(PercentPersonnel&gt;=70%,50,0)))))))</f>
        <v>400</v>
      </c>
      <c r="O51" s="14" t="s">
        <v>23</v>
      </c>
      <c r="P51" s="15">
        <v>29366</v>
      </c>
      <c r="Q51" s="15">
        <v>38473</v>
      </c>
      <c r="R51" s="16">
        <f ca="1">ROUNDDOWN(((TODAY()-P51)/365.25),0)</f>
        <v>38</v>
      </c>
      <c r="S51" s="16">
        <f>YEAR(Q51)-YEAR(P51)</f>
        <v>25</v>
      </c>
      <c r="T51" s="17">
        <f ca="1">(TODAY()-Q51)/365.25</f>
        <v>13.25119780971937</v>
      </c>
    </row>
  </sheetData>
  <phoneticPr fontId="24" type="noConversion"/>
  <hyperlinks>
    <hyperlink ref="J51" r:id="rId1" xr:uid="{00000000-0004-0000-1B00-000000000000}"/>
  </hyperlinks>
  <pageMargins left="0.75" right="0.75" top="1" bottom="1" header="0.5" footer="0.5"/>
  <pageSetup orientation="portrait" horizontalDpi="4294967293" r:id="rId2"/>
  <headerFooter alignWithMargins="0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0">
    <tabColor indexed="18"/>
  </sheetPr>
  <dimension ref="A1:U51"/>
  <sheetViews>
    <sheetView zoomScaleNormal="196" zoomScaleSheetLayoutView="200" workbookViewId="0"/>
  </sheetViews>
  <sheetFormatPr defaultRowHeight="12.75" x14ac:dyDescent="0.2"/>
  <cols>
    <col min="1" max="1" width="21" style="18" customWidth="1"/>
    <col min="2" max="2" width="15.7109375" style="19" customWidth="1"/>
    <col min="3" max="4" width="14" style="18" customWidth="1"/>
    <col min="5" max="5" width="22.140625" style="18" bestFit="1" customWidth="1"/>
    <col min="6" max="13" width="14" style="18" customWidth="1"/>
    <col min="14" max="15" width="14" style="20" customWidth="1"/>
    <col min="16" max="16" width="9.28515625" style="18" customWidth="1"/>
    <col min="17" max="17" width="10.5703125" style="18" bestFit="1" customWidth="1"/>
    <col min="18" max="20" width="9.140625" style="18"/>
    <col min="21" max="21" width="14.5703125" style="18" bestFit="1" customWidth="1"/>
    <col min="22" max="16384" width="9.140625" style="18"/>
  </cols>
  <sheetData>
    <row r="1" spans="1:21" x14ac:dyDescent="0.2">
      <c r="A1" s="22" t="s">
        <v>502</v>
      </c>
      <c r="B1" s="24" t="s">
        <v>3</v>
      </c>
      <c r="C1" s="24" t="s">
        <v>2</v>
      </c>
      <c r="D1" s="24" t="s">
        <v>4</v>
      </c>
      <c r="E1" s="24" t="s">
        <v>91</v>
      </c>
      <c r="F1" s="24" t="s">
        <v>109</v>
      </c>
      <c r="G1" s="24" t="s">
        <v>5</v>
      </c>
      <c r="M1" s="20"/>
      <c r="O1" s="18"/>
    </row>
    <row r="2" spans="1:21" ht="15" x14ac:dyDescent="0.25">
      <c r="A2" s="23">
        <v>18</v>
      </c>
      <c r="B2" s="18"/>
      <c r="D2" s="34"/>
      <c r="E2" s="35"/>
      <c r="F2" s="36"/>
      <c r="G2" s="36"/>
      <c r="M2" s="20"/>
      <c r="O2" s="18"/>
    </row>
    <row r="3" spans="1:21" customFormat="1" x14ac:dyDescent="0.2"/>
    <row r="4" spans="1:21" s="11" customFormat="1" ht="61.5" customHeight="1" x14ac:dyDescent="0.25">
      <c r="A4" s="9" t="s">
        <v>1</v>
      </c>
      <c r="B4" s="8" t="s">
        <v>98</v>
      </c>
      <c r="C4" s="9" t="s">
        <v>2</v>
      </c>
      <c r="D4" s="9" t="s">
        <v>3</v>
      </c>
      <c r="E4" s="9" t="s">
        <v>99</v>
      </c>
      <c r="F4" s="9" t="s">
        <v>100</v>
      </c>
      <c r="G4" s="9" t="s">
        <v>101</v>
      </c>
      <c r="H4" s="9" t="s">
        <v>102</v>
      </c>
      <c r="I4" s="9" t="s">
        <v>103</v>
      </c>
      <c r="J4" s="9" t="s">
        <v>104</v>
      </c>
      <c r="K4" s="9" t="s">
        <v>105</v>
      </c>
      <c r="L4" s="9" t="s">
        <v>106</v>
      </c>
      <c r="M4" s="1" t="s">
        <v>4</v>
      </c>
      <c r="N4" s="1" t="s">
        <v>91</v>
      </c>
      <c r="O4" s="9" t="s">
        <v>5</v>
      </c>
      <c r="P4" s="10" t="s">
        <v>107</v>
      </c>
      <c r="Q4" s="10" t="s">
        <v>108</v>
      </c>
      <c r="R4" s="10" t="s">
        <v>109</v>
      </c>
      <c r="S4" s="10" t="s">
        <v>110</v>
      </c>
      <c r="T4" s="10" t="s">
        <v>111</v>
      </c>
      <c r="U4" s="11" t="s">
        <v>507</v>
      </c>
    </row>
    <row r="5" spans="1:21" ht="15" customHeight="1" x14ac:dyDescent="0.25">
      <c r="A5" s="13">
        <v>62</v>
      </c>
      <c r="B5" s="12" t="s">
        <v>112</v>
      </c>
      <c r="C5" s="14" t="s">
        <v>6</v>
      </c>
      <c r="D5" s="14" t="s">
        <v>7</v>
      </c>
      <c r="E5" s="14" t="s">
        <v>113</v>
      </c>
      <c r="F5" s="14" t="s">
        <v>114</v>
      </c>
      <c r="G5" s="14" t="s">
        <v>115</v>
      </c>
      <c r="H5" s="14" t="s">
        <v>116</v>
      </c>
      <c r="I5" s="14" t="s">
        <v>117</v>
      </c>
      <c r="J5" s="14" t="s">
        <v>118</v>
      </c>
      <c r="K5" s="14" t="s">
        <v>119</v>
      </c>
      <c r="L5" s="14" t="s">
        <v>120</v>
      </c>
      <c r="M5" s="4">
        <v>1.05</v>
      </c>
      <c r="N5" s="5">
        <f>IF('VLookup Practice'!PercentPersonnel&gt;=100%,1000,IF('VLookup Practice'!PercentPersonnel&gt;=95%,750,IF('VLookup Practice'!PercentPersonnel&gt;=90%,500,IF('VLookup Practice'!PercentPersonnel&gt;=85%,250,0))))</f>
        <v>1000</v>
      </c>
      <c r="O5" s="14" t="s">
        <v>8</v>
      </c>
      <c r="P5" s="15" t="s">
        <v>121</v>
      </c>
      <c r="Q5" s="15">
        <v>36540</v>
      </c>
      <c r="R5" s="16">
        <f t="shared" ref="R5:R50" ca="1" si="0">ROUNDDOWN(((TODAY()-P5)/365.25),0)</f>
        <v>67</v>
      </c>
      <c r="S5" s="16">
        <f t="shared" ref="S5:S50" si="1">YEAR(Q5)-YEAR(P5)</f>
        <v>50</v>
      </c>
      <c r="T5" s="17">
        <f t="shared" ref="T5:T50" ca="1" si="2">(TODAY()-Q5)/365.25</f>
        <v>18.543463381245722</v>
      </c>
      <c r="U5" s="18" t="str">
        <f>IF('VLookup Practice'!PercentPersonnel&gt;=100%,"You're A Winner","LOSER!")</f>
        <v>You're A Winner</v>
      </c>
    </row>
    <row r="6" spans="1:21" ht="15" customHeight="1" x14ac:dyDescent="0.25">
      <c r="A6" s="13">
        <v>18</v>
      </c>
      <c r="B6" s="12" t="s">
        <v>122</v>
      </c>
      <c r="C6" s="14" t="s">
        <v>9</v>
      </c>
      <c r="D6" s="14" t="s">
        <v>10</v>
      </c>
      <c r="E6" s="14" t="s">
        <v>123</v>
      </c>
      <c r="F6" s="14" t="s">
        <v>114</v>
      </c>
      <c r="G6" s="14" t="s">
        <v>124</v>
      </c>
      <c r="H6" s="14" t="s">
        <v>125</v>
      </c>
      <c r="I6" s="14" t="s">
        <v>126</v>
      </c>
      <c r="J6" s="14" t="s">
        <v>127</v>
      </c>
      <c r="K6" s="14" t="s">
        <v>128</v>
      </c>
      <c r="L6" s="14" t="s">
        <v>129</v>
      </c>
      <c r="M6" s="4">
        <v>0.88</v>
      </c>
      <c r="N6" s="5">
        <f>IF('VLookup Practice'!PercentPersonnel&gt;=100%,1000,IF('VLookup Practice'!PercentPersonnel&gt;=95%,750,IF('VLookup Practice'!PercentPersonnel&gt;=90%,500,IF('VLookup Practice'!PercentPersonnel&gt;=85%,250,0))))</f>
        <v>250</v>
      </c>
      <c r="O6" s="14" t="s">
        <v>11</v>
      </c>
      <c r="P6" s="15" t="s">
        <v>130</v>
      </c>
      <c r="Q6" s="15" t="s">
        <v>131</v>
      </c>
      <c r="R6" s="16">
        <f t="shared" ca="1" si="0"/>
        <v>51</v>
      </c>
      <c r="S6" s="16">
        <f t="shared" si="1"/>
        <v>35</v>
      </c>
      <c r="T6" s="17">
        <f t="shared" ca="1" si="2"/>
        <v>15.958932238193018</v>
      </c>
      <c r="U6" s="18" t="str">
        <f>IF('VLookup Practice'!PercentPersonnel&gt;=100%,"You're A Winner","LOSER!")</f>
        <v>LOSER!</v>
      </c>
    </row>
    <row r="7" spans="1:21" ht="15" customHeight="1" x14ac:dyDescent="0.25">
      <c r="A7" s="13">
        <v>16</v>
      </c>
      <c r="B7" s="12" t="s">
        <v>132</v>
      </c>
      <c r="C7" s="14" t="s">
        <v>12</v>
      </c>
      <c r="D7" s="14" t="s">
        <v>13</v>
      </c>
      <c r="E7" s="14" t="s">
        <v>133</v>
      </c>
      <c r="F7" s="14" t="s">
        <v>114</v>
      </c>
      <c r="G7" s="14" t="s">
        <v>134</v>
      </c>
      <c r="H7" s="14" t="s">
        <v>135</v>
      </c>
      <c r="I7" s="14" t="s">
        <v>136</v>
      </c>
      <c r="J7" s="14" t="s">
        <v>137</v>
      </c>
      <c r="K7" s="14" t="s">
        <v>138</v>
      </c>
      <c r="L7" s="14" t="s">
        <v>114</v>
      </c>
      <c r="M7" s="4">
        <v>0.95</v>
      </c>
      <c r="N7" s="5">
        <f>IF('VLookup Practice'!PercentPersonnel&gt;=100%,1000,IF('VLookup Practice'!PercentPersonnel&gt;=95%,750,IF('VLookup Practice'!PercentPersonnel&gt;=90%,500,IF('VLookup Practice'!PercentPersonnel&gt;=85%,250,0))))</f>
        <v>750</v>
      </c>
      <c r="O7" s="14" t="s">
        <v>14</v>
      </c>
      <c r="P7" s="15" t="s">
        <v>139</v>
      </c>
      <c r="Q7" s="15" t="s">
        <v>140</v>
      </c>
      <c r="R7" s="16">
        <f t="shared" ca="1" si="0"/>
        <v>88</v>
      </c>
      <c r="S7" s="16">
        <f t="shared" si="1"/>
        <v>71</v>
      </c>
      <c r="T7" s="17">
        <f t="shared" ca="1" si="2"/>
        <v>17.546885694729639</v>
      </c>
      <c r="U7" s="18" t="str">
        <f>IF('VLookup Practice'!PercentPersonnel&gt;=100%,"You're A Winner","LOSER!")</f>
        <v>LOSER!</v>
      </c>
    </row>
    <row r="8" spans="1:21" ht="15" customHeight="1" x14ac:dyDescent="0.25">
      <c r="A8" s="13">
        <v>11</v>
      </c>
      <c r="B8" s="12" t="s">
        <v>141</v>
      </c>
      <c r="C8" s="14" t="s">
        <v>15</v>
      </c>
      <c r="D8" s="14" t="s">
        <v>16</v>
      </c>
      <c r="E8" s="14" t="s">
        <v>142</v>
      </c>
      <c r="F8" s="14" t="s">
        <v>114</v>
      </c>
      <c r="G8" s="14" t="s">
        <v>124</v>
      </c>
      <c r="H8" s="14" t="s">
        <v>125</v>
      </c>
      <c r="I8" s="14" t="s">
        <v>143</v>
      </c>
      <c r="J8" s="14" t="s">
        <v>144</v>
      </c>
      <c r="K8" s="14" t="s">
        <v>145</v>
      </c>
      <c r="L8" s="14" t="s">
        <v>146</v>
      </c>
      <c r="M8" s="4">
        <v>0.9</v>
      </c>
      <c r="N8" s="5">
        <f>IF('VLookup Practice'!PercentPersonnel&gt;=100%,1000,IF('VLookup Practice'!PercentPersonnel&gt;=95%,750,IF('VLookup Practice'!PercentPersonnel&gt;=90%,500,IF('VLookup Practice'!PercentPersonnel&gt;=85%,250,0))))</f>
        <v>500</v>
      </c>
      <c r="O8" s="14" t="s">
        <v>14</v>
      </c>
      <c r="P8" s="15" t="s">
        <v>147</v>
      </c>
      <c r="Q8" s="15" t="s">
        <v>148</v>
      </c>
      <c r="R8" s="16">
        <f t="shared" ca="1" si="0"/>
        <v>38</v>
      </c>
      <c r="S8" s="16">
        <f t="shared" si="1"/>
        <v>21</v>
      </c>
      <c r="T8" s="17">
        <f t="shared" ca="1" si="2"/>
        <v>17.563312799452429</v>
      </c>
      <c r="U8" s="18" t="str">
        <f>IF('VLookup Practice'!PercentPersonnel&gt;=100%,"You're A Winner","LOSER!")</f>
        <v>LOSER!</v>
      </c>
    </row>
    <row r="9" spans="1:21" ht="15" customHeight="1" x14ac:dyDescent="0.25">
      <c r="A9" s="13">
        <v>1</v>
      </c>
      <c r="B9" s="12" t="s">
        <v>149</v>
      </c>
      <c r="C9" s="14" t="s">
        <v>0</v>
      </c>
      <c r="D9" s="14" t="s">
        <v>17</v>
      </c>
      <c r="E9" s="14" t="s">
        <v>150</v>
      </c>
      <c r="F9" s="14" t="s">
        <v>114</v>
      </c>
      <c r="G9" s="14" t="s">
        <v>151</v>
      </c>
      <c r="H9" s="14" t="s">
        <v>125</v>
      </c>
      <c r="I9" s="14" t="s">
        <v>152</v>
      </c>
      <c r="J9" s="14" t="s">
        <v>153</v>
      </c>
      <c r="K9" s="14" t="s">
        <v>154</v>
      </c>
      <c r="L9" s="14" t="s">
        <v>155</v>
      </c>
      <c r="M9" s="4">
        <v>1</v>
      </c>
      <c r="N9" s="5">
        <f>IF('VLookup Practice'!PercentPersonnel&gt;=100%,1000,IF('VLookup Practice'!PercentPersonnel&gt;=95%,750,IF('VLookup Practice'!PercentPersonnel&gt;=90%,500,IF('VLookup Practice'!PercentPersonnel&gt;=85%,250,0))))</f>
        <v>1000</v>
      </c>
      <c r="O9" s="14" t="s">
        <v>14</v>
      </c>
      <c r="P9" s="15" t="s">
        <v>156</v>
      </c>
      <c r="Q9" s="15" t="s">
        <v>157</v>
      </c>
      <c r="R9" s="16">
        <f t="shared" ca="1" si="0"/>
        <v>60</v>
      </c>
      <c r="S9" s="16">
        <f t="shared" si="1"/>
        <v>43</v>
      </c>
      <c r="T9" s="17">
        <f t="shared" ca="1" si="2"/>
        <v>17.541409993155373</v>
      </c>
      <c r="U9" s="18" t="str">
        <f>IF('VLookup Practice'!PercentPersonnel&gt;=100%,"You're A Winner","LOSER!")</f>
        <v>You're A Winner</v>
      </c>
    </row>
    <row r="10" spans="1:21" ht="15" customHeight="1" x14ac:dyDescent="0.25">
      <c r="A10" s="13">
        <v>21</v>
      </c>
      <c r="B10" s="12" t="s">
        <v>158</v>
      </c>
      <c r="C10" s="14" t="s">
        <v>18</v>
      </c>
      <c r="D10" s="14" t="s">
        <v>92</v>
      </c>
      <c r="E10" s="14" t="s">
        <v>159</v>
      </c>
      <c r="F10" s="14" t="s">
        <v>114</v>
      </c>
      <c r="G10" s="14" t="s">
        <v>160</v>
      </c>
      <c r="H10" s="14" t="s">
        <v>125</v>
      </c>
      <c r="I10" s="14" t="s">
        <v>161</v>
      </c>
      <c r="J10" s="14" t="s">
        <v>162</v>
      </c>
      <c r="K10" s="14" t="s">
        <v>163</v>
      </c>
      <c r="L10" s="14" t="s">
        <v>164</v>
      </c>
      <c r="M10" s="4">
        <v>0.75</v>
      </c>
      <c r="N10" s="5">
        <f>IF('VLookup Practice'!PercentPersonnel&gt;=100%,1000,IF('VLookup Practice'!PercentPersonnel&gt;=95%,750,IF('VLookup Practice'!PercentPersonnel&gt;=90%,500,IF('VLookup Practice'!PercentPersonnel&gt;=85%,250,0))))</f>
        <v>0</v>
      </c>
      <c r="O10" s="14" t="s">
        <v>14</v>
      </c>
      <c r="P10" s="15" t="s">
        <v>165</v>
      </c>
      <c r="Q10" s="15" t="s">
        <v>166</v>
      </c>
      <c r="R10" s="16">
        <f t="shared" ca="1" si="0"/>
        <v>58</v>
      </c>
      <c r="S10" s="16">
        <f t="shared" si="1"/>
        <v>42</v>
      </c>
      <c r="T10" s="17">
        <f t="shared" ca="1" si="2"/>
        <v>15.961670088980151</v>
      </c>
      <c r="U10" s="18" t="str">
        <f>IF('VLookup Practice'!PercentPersonnel&gt;=100%,"You're A Winner","LOSER!")</f>
        <v>LOSER!</v>
      </c>
    </row>
    <row r="11" spans="1:21" ht="15" customHeight="1" x14ac:dyDescent="0.25">
      <c r="A11" s="13">
        <v>3</v>
      </c>
      <c r="B11" s="12" t="s">
        <v>167</v>
      </c>
      <c r="C11" s="14" t="s">
        <v>19</v>
      </c>
      <c r="D11" s="14" t="s">
        <v>20</v>
      </c>
      <c r="E11" s="14" t="s">
        <v>168</v>
      </c>
      <c r="F11" s="14" t="s">
        <v>114</v>
      </c>
      <c r="G11" s="14" t="s">
        <v>134</v>
      </c>
      <c r="H11" s="14" t="s">
        <v>135</v>
      </c>
      <c r="I11" s="14" t="s">
        <v>136</v>
      </c>
      <c r="J11" s="14" t="s">
        <v>114</v>
      </c>
      <c r="K11" s="14" t="s">
        <v>169</v>
      </c>
      <c r="L11" s="14" t="s">
        <v>170</v>
      </c>
      <c r="M11" s="4">
        <v>0.7</v>
      </c>
      <c r="N11" s="5">
        <f>IF('VLookup Practice'!PercentPersonnel&gt;=100%,1000,IF('VLookup Practice'!PercentPersonnel&gt;=95%,750,IF('VLookup Practice'!PercentPersonnel&gt;=90%,500,IF('VLookup Practice'!PercentPersonnel&gt;=85%,250,0))))</f>
        <v>0</v>
      </c>
      <c r="O11" s="14" t="s">
        <v>21</v>
      </c>
      <c r="P11" s="15" t="s">
        <v>171</v>
      </c>
      <c r="Q11" s="15" t="s">
        <v>172</v>
      </c>
      <c r="R11" s="16">
        <f t="shared" ca="1" si="0"/>
        <v>28</v>
      </c>
      <c r="S11" s="16">
        <f t="shared" si="1"/>
        <v>11</v>
      </c>
      <c r="T11" s="17">
        <f t="shared" ca="1" si="2"/>
        <v>17.568788501026695</v>
      </c>
      <c r="U11" s="18" t="str">
        <f>IF('VLookup Practice'!PercentPersonnel&gt;=100%,"You're A Winner","LOSER!")</f>
        <v>LOSER!</v>
      </c>
    </row>
    <row r="12" spans="1:21" ht="15" customHeight="1" x14ac:dyDescent="0.25">
      <c r="A12" s="13">
        <v>63</v>
      </c>
      <c r="B12" s="12" t="s">
        <v>173</v>
      </c>
      <c r="C12" s="14" t="s">
        <v>174</v>
      </c>
      <c r="D12" s="14" t="s">
        <v>22</v>
      </c>
      <c r="E12" s="14" t="s">
        <v>175</v>
      </c>
      <c r="F12" s="14" t="s">
        <v>114</v>
      </c>
      <c r="G12" s="14" t="s">
        <v>176</v>
      </c>
      <c r="H12" s="14" t="s">
        <v>125</v>
      </c>
      <c r="I12" s="14" t="s">
        <v>177</v>
      </c>
      <c r="J12" s="14" t="s">
        <v>178</v>
      </c>
      <c r="K12" s="14" t="s">
        <v>179</v>
      </c>
      <c r="L12" s="14" t="s">
        <v>114</v>
      </c>
      <c r="M12" s="4">
        <v>0.92</v>
      </c>
      <c r="N12" s="5">
        <f>IF('VLookup Practice'!PercentPersonnel&gt;=100%,1000,IF('VLookup Practice'!PercentPersonnel&gt;=95%,750,IF('VLookup Practice'!PercentPersonnel&gt;=90%,500,IF('VLookup Practice'!PercentPersonnel&gt;=85%,250,0))))</f>
        <v>500</v>
      </c>
      <c r="O12" s="14" t="s">
        <v>23</v>
      </c>
      <c r="P12" s="15" t="s">
        <v>180</v>
      </c>
      <c r="Q12" s="15" t="s">
        <v>181</v>
      </c>
      <c r="R12" s="16">
        <f t="shared" ca="1" si="0"/>
        <v>68</v>
      </c>
      <c r="S12" s="16">
        <f t="shared" si="1"/>
        <v>55</v>
      </c>
      <c r="T12" s="17">
        <f t="shared" ca="1" si="2"/>
        <v>12.747433264887064</v>
      </c>
      <c r="U12" s="18" t="str">
        <f>IF('VLookup Practice'!PercentPersonnel&gt;=100%,"You're A Winner","LOSER!")</f>
        <v>LOSER!</v>
      </c>
    </row>
    <row r="13" spans="1:21" ht="15" customHeight="1" x14ac:dyDescent="0.25">
      <c r="A13" s="13">
        <v>20</v>
      </c>
      <c r="B13" s="12" t="s">
        <v>182</v>
      </c>
      <c r="C13" s="14" t="s">
        <v>174</v>
      </c>
      <c r="D13" s="14" t="s">
        <v>22</v>
      </c>
      <c r="E13" s="14" t="s">
        <v>183</v>
      </c>
      <c r="F13" s="14" t="s">
        <v>184</v>
      </c>
      <c r="G13" s="14" t="s">
        <v>185</v>
      </c>
      <c r="H13" s="14" t="s">
        <v>186</v>
      </c>
      <c r="I13" s="14" t="s">
        <v>187</v>
      </c>
      <c r="J13" s="14" t="s">
        <v>188</v>
      </c>
      <c r="K13" s="14" t="s">
        <v>189</v>
      </c>
      <c r="L13" s="14" t="s">
        <v>190</v>
      </c>
      <c r="M13" s="4">
        <v>1</v>
      </c>
      <c r="N13" s="5">
        <f>IF('VLookup Practice'!PercentPersonnel&gt;=100%,1000,IF('VLookup Practice'!PercentPersonnel&gt;=95%,750,IF('VLookup Practice'!PercentPersonnel&gt;=90%,500,IF('VLookup Practice'!PercentPersonnel&gt;=85%,250,0))))</f>
        <v>1000</v>
      </c>
      <c r="O13" s="14" t="s">
        <v>24</v>
      </c>
      <c r="P13" s="15" t="s">
        <v>191</v>
      </c>
      <c r="Q13" s="15" t="s">
        <v>192</v>
      </c>
      <c r="R13" s="16">
        <f t="shared" ca="1" si="0"/>
        <v>75</v>
      </c>
      <c r="S13" s="16">
        <f t="shared" si="1"/>
        <v>59</v>
      </c>
      <c r="T13" s="17">
        <f t="shared" ca="1" si="2"/>
        <v>15.997262149212867</v>
      </c>
      <c r="U13" s="18" t="str">
        <f>IF('VLookup Practice'!PercentPersonnel&gt;=100%,"You're A Winner","LOSER!")</f>
        <v>You're A Winner</v>
      </c>
    </row>
    <row r="14" spans="1:21" ht="15" customHeight="1" x14ac:dyDescent="0.25">
      <c r="A14" s="13">
        <v>58</v>
      </c>
      <c r="B14" s="12" t="s">
        <v>193</v>
      </c>
      <c r="C14" s="14" t="s">
        <v>25</v>
      </c>
      <c r="D14" s="14" t="s">
        <v>26</v>
      </c>
      <c r="E14" s="14" t="s">
        <v>194</v>
      </c>
      <c r="F14" s="14" t="s">
        <v>114</v>
      </c>
      <c r="G14" s="14" t="s">
        <v>195</v>
      </c>
      <c r="H14" s="14" t="s">
        <v>196</v>
      </c>
      <c r="I14" s="14" t="s">
        <v>197</v>
      </c>
      <c r="J14" s="14" t="s">
        <v>198</v>
      </c>
      <c r="K14" s="14" t="s">
        <v>199</v>
      </c>
      <c r="L14" s="14" t="s">
        <v>200</v>
      </c>
      <c r="M14" s="4">
        <v>0.88</v>
      </c>
      <c r="N14" s="5">
        <f>IF('VLookup Practice'!PercentPersonnel&gt;=100%,1000,IF('VLookup Practice'!PercentPersonnel&gt;=95%,750,IF('VLookup Practice'!PercentPersonnel&gt;=90%,500,IF('VLookup Practice'!PercentPersonnel&gt;=85%,250,0))))</f>
        <v>250</v>
      </c>
      <c r="O14" s="14" t="s">
        <v>23</v>
      </c>
      <c r="P14" s="15" t="s">
        <v>201</v>
      </c>
      <c r="Q14" s="15" t="s">
        <v>202</v>
      </c>
      <c r="R14" s="16">
        <f t="shared" ca="1" si="0"/>
        <v>74</v>
      </c>
      <c r="S14" s="16">
        <f t="shared" si="1"/>
        <v>61</v>
      </c>
      <c r="T14" s="17">
        <f t="shared" ca="1" si="2"/>
        <v>13.538672142368242</v>
      </c>
      <c r="U14" s="18" t="str">
        <f>IF('VLookup Practice'!PercentPersonnel&gt;=100%,"You're A Winner","LOSER!")</f>
        <v>LOSER!</v>
      </c>
    </row>
    <row r="15" spans="1:21" ht="15" customHeight="1" x14ac:dyDescent="0.25">
      <c r="A15" s="13">
        <v>57</v>
      </c>
      <c r="B15" s="12" t="s">
        <v>203</v>
      </c>
      <c r="C15" s="14" t="s">
        <v>27</v>
      </c>
      <c r="D15" s="14" t="s">
        <v>28</v>
      </c>
      <c r="E15" s="14" t="s">
        <v>204</v>
      </c>
      <c r="F15" s="14" t="s">
        <v>114</v>
      </c>
      <c r="G15" s="14" t="s">
        <v>205</v>
      </c>
      <c r="H15" s="14" t="s">
        <v>116</v>
      </c>
      <c r="I15" s="14" t="s">
        <v>206</v>
      </c>
      <c r="J15" s="14" t="s">
        <v>207</v>
      </c>
      <c r="K15" s="14" t="s">
        <v>208</v>
      </c>
      <c r="L15" s="14" t="s">
        <v>114</v>
      </c>
      <c r="M15" s="4">
        <v>0.84</v>
      </c>
      <c r="N15" s="5">
        <f>IF('VLookup Practice'!PercentPersonnel&gt;=100%,1000,IF('VLookup Practice'!PercentPersonnel&gt;=95%,750,IF('VLookup Practice'!PercentPersonnel&gt;=90%,500,IF('VLookup Practice'!PercentPersonnel&gt;=85%,250,0))))</f>
        <v>0</v>
      </c>
      <c r="O15" s="14" t="s">
        <v>8</v>
      </c>
      <c r="P15" s="15" t="s">
        <v>209</v>
      </c>
      <c r="Q15" s="15" t="s">
        <v>210</v>
      </c>
      <c r="R15" s="16">
        <f t="shared" ca="1" si="0"/>
        <v>58</v>
      </c>
      <c r="S15" s="16">
        <f t="shared" si="1"/>
        <v>45</v>
      </c>
      <c r="T15" s="17">
        <f t="shared" ca="1" si="2"/>
        <v>13.560574948665298</v>
      </c>
      <c r="U15" s="18" t="str">
        <f>IF('VLookup Practice'!PercentPersonnel&gt;=100%,"You're A Winner","LOSER!")</f>
        <v>LOSER!</v>
      </c>
    </row>
    <row r="16" spans="1:21" ht="15" customHeight="1" x14ac:dyDescent="0.25">
      <c r="A16" s="13">
        <v>37</v>
      </c>
      <c r="B16" s="12" t="s">
        <v>211</v>
      </c>
      <c r="C16" s="14" t="s">
        <v>12</v>
      </c>
      <c r="D16" s="14" t="s">
        <v>29</v>
      </c>
      <c r="E16" s="14" t="s">
        <v>212</v>
      </c>
      <c r="F16" s="14" t="s">
        <v>213</v>
      </c>
      <c r="G16" s="14" t="s">
        <v>134</v>
      </c>
      <c r="H16" s="14" t="s">
        <v>135</v>
      </c>
      <c r="I16" s="14" t="s">
        <v>214</v>
      </c>
      <c r="J16" s="14" t="s">
        <v>215</v>
      </c>
      <c r="K16" s="14" t="s">
        <v>216</v>
      </c>
      <c r="L16" s="14" t="s">
        <v>217</v>
      </c>
      <c r="M16" s="4">
        <v>0.97</v>
      </c>
      <c r="N16" s="5">
        <f>IF('VLookup Practice'!PercentPersonnel&gt;=100%,1000,IF('VLookup Practice'!PercentPersonnel&gt;=95%,750,IF('VLookup Practice'!PercentPersonnel&gt;=90%,500,IF('VLookup Practice'!PercentPersonnel&gt;=85%,250,0))))</f>
        <v>750</v>
      </c>
      <c r="O16" s="14" t="s">
        <v>30</v>
      </c>
      <c r="P16" s="15" t="s">
        <v>218</v>
      </c>
      <c r="Q16" s="15" t="s">
        <v>219</v>
      </c>
      <c r="R16" s="16">
        <f t="shared" ca="1" si="0"/>
        <v>55</v>
      </c>
      <c r="S16" s="16">
        <f t="shared" si="1"/>
        <v>41</v>
      </c>
      <c r="T16" s="17">
        <f t="shared" ca="1" si="2"/>
        <v>15.540041067761807</v>
      </c>
      <c r="U16" s="18" t="str">
        <f>IF('VLookup Practice'!PercentPersonnel&gt;=100%,"You're A Winner","LOSER!")</f>
        <v>LOSER!</v>
      </c>
    </row>
    <row r="17" spans="1:21" ht="15" customHeight="1" x14ac:dyDescent="0.25">
      <c r="A17" s="13">
        <v>39</v>
      </c>
      <c r="B17" s="12" t="s">
        <v>220</v>
      </c>
      <c r="C17" s="14" t="s">
        <v>31</v>
      </c>
      <c r="D17" s="14" t="s">
        <v>32</v>
      </c>
      <c r="E17" s="14" t="s">
        <v>221</v>
      </c>
      <c r="F17" s="14" t="s">
        <v>222</v>
      </c>
      <c r="G17" s="14" t="s">
        <v>134</v>
      </c>
      <c r="H17" s="14" t="s">
        <v>135</v>
      </c>
      <c r="I17" s="14" t="s">
        <v>223</v>
      </c>
      <c r="J17" s="14" t="s">
        <v>224</v>
      </c>
      <c r="K17" s="14" t="s">
        <v>225</v>
      </c>
      <c r="L17" s="14" t="s">
        <v>226</v>
      </c>
      <c r="M17" s="4">
        <v>0.98</v>
      </c>
      <c r="N17" s="5">
        <f>IF('VLookup Practice'!PercentPersonnel&gt;=100%,1000,IF('VLookup Practice'!PercentPersonnel&gt;=95%,750,IF('VLookup Practice'!PercentPersonnel&gt;=90%,500,IF('VLookup Practice'!PercentPersonnel&gt;=85%,250,0))))</f>
        <v>750</v>
      </c>
      <c r="O17" s="14" t="s">
        <v>24</v>
      </c>
      <c r="P17" s="15" t="s">
        <v>227</v>
      </c>
      <c r="Q17" s="15" t="s">
        <v>228</v>
      </c>
      <c r="R17" s="16">
        <f t="shared" ca="1" si="0"/>
        <v>52</v>
      </c>
      <c r="S17" s="16">
        <f t="shared" si="1"/>
        <v>37</v>
      </c>
      <c r="T17" s="17">
        <f t="shared" ca="1" si="2"/>
        <v>15.5564681724846</v>
      </c>
      <c r="U17" s="18" t="str">
        <f>IF('VLookup Practice'!PercentPersonnel&gt;=100%,"You're A Winner","LOSER!")</f>
        <v>LOSER!</v>
      </c>
    </row>
    <row r="18" spans="1:21" ht="15" customHeight="1" x14ac:dyDescent="0.25">
      <c r="A18" s="13">
        <v>43</v>
      </c>
      <c r="B18" s="12" t="s">
        <v>229</v>
      </c>
      <c r="C18" s="14" t="s">
        <v>33</v>
      </c>
      <c r="D18" s="14" t="s">
        <v>34</v>
      </c>
      <c r="E18" s="14" t="s">
        <v>230</v>
      </c>
      <c r="F18" s="14" t="s">
        <v>231</v>
      </c>
      <c r="G18" s="14" t="s">
        <v>232</v>
      </c>
      <c r="H18" s="14" t="s">
        <v>186</v>
      </c>
      <c r="I18" s="14" t="s">
        <v>233</v>
      </c>
      <c r="J18" s="14" t="s">
        <v>234</v>
      </c>
      <c r="K18" s="14" t="s">
        <v>235</v>
      </c>
      <c r="L18" s="14" t="s">
        <v>236</v>
      </c>
      <c r="M18" s="4">
        <v>1.1000000000000001</v>
      </c>
      <c r="N18" s="5">
        <f>IF('VLookup Practice'!PercentPersonnel&gt;=100%,1000,IF('VLookup Practice'!PercentPersonnel&gt;=95%,750,IF('VLookup Practice'!PercentPersonnel&gt;=90%,500,IF('VLookup Practice'!PercentPersonnel&gt;=85%,250,0))))</f>
        <v>1000</v>
      </c>
      <c r="O18" s="14" t="s">
        <v>24</v>
      </c>
      <c r="P18" s="15" t="s">
        <v>237</v>
      </c>
      <c r="Q18" s="15" t="s">
        <v>238</v>
      </c>
      <c r="R18" s="16">
        <f t="shared" ca="1" si="0"/>
        <v>69</v>
      </c>
      <c r="S18" s="16">
        <f t="shared" si="1"/>
        <v>56</v>
      </c>
      <c r="T18" s="17">
        <f t="shared" ca="1" si="2"/>
        <v>13.604380561259411</v>
      </c>
      <c r="U18" s="18" t="str">
        <f>IF('VLookup Practice'!PercentPersonnel&gt;=100%,"You're A Winner","LOSER!")</f>
        <v>You're A Winner</v>
      </c>
    </row>
    <row r="19" spans="1:21" ht="15" customHeight="1" x14ac:dyDescent="0.25">
      <c r="A19" s="13">
        <v>46</v>
      </c>
      <c r="B19" s="12" t="s">
        <v>239</v>
      </c>
      <c r="C19" s="14" t="s">
        <v>35</v>
      </c>
      <c r="D19" s="14" t="s">
        <v>36</v>
      </c>
      <c r="E19" s="14" t="s">
        <v>240</v>
      </c>
      <c r="F19" s="14" t="s">
        <v>241</v>
      </c>
      <c r="G19" s="14" t="s">
        <v>134</v>
      </c>
      <c r="H19" s="14" t="s">
        <v>135</v>
      </c>
      <c r="I19" s="14" t="s">
        <v>242</v>
      </c>
      <c r="J19" s="14" t="s">
        <v>243</v>
      </c>
      <c r="K19" s="14" t="s">
        <v>244</v>
      </c>
      <c r="L19" s="14" t="s">
        <v>245</v>
      </c>
      <c r="M19" s="4">
        <v>0.77</v>
      </c>
      <c r="N19" s="5">
        <f>IF('VLookup Practice'!PercentPersonnel&gt;=100%,1000,IF('VLookup Practice'!PercentPersonnel&gt;=95%,750,IF('VLookup Practice'!PercentPersonnel&gt;=90%,500,IF('VLookup Practice'!PercentPersonnel&gt;=85%,250,0))))</f>
        <v>0</v>
      </c>
      <c r="O19" s="14" t="s">
        <v>23</v>
      </c>
      <c r="P19" s="15" t="s">
        <v>246</v>
      </c>
      <c r="Q19" s="15" t="s">
        <v>247</v>
      </c>
      <c r="R19" s="16">
        <f t="shared" ca="1" si="0"/>
        <v>55</v>
      </c>
      <c r="S19" s="16">
        <f t="shared" si="1"/>
        <v>41</v>
      </c>
      <c r="T19" s="17">
        <f t="shared" ca="1" si="2"/>
        <v>13.596167008898014</v>
      </c>
      <c r="U19" s="18" t="str">
        <f>IF('VLookup Practice'!PercentPersonnel&gt;=100%,"You're A Winner","LOSER!")</f>
        <v>LOSER!</v>
      </c>
    </row>
    <row r="20" spans="1:21" ht="15" customHeight="1" x14ac:dyDescent="0.25">
      <c r="A20" s="13">
        <v>53</v>
      </c>
      <c r="B20" s="12" t="s">
        <v>248</v>
      </c>
      <c r="C20" s="14" t="s">
        <v>37</v>
      </c>
      <c r="D20" s="14" t="s">
        <v>38</v>
      </c>
      <c r="E20" s="14" t="s">
        <v>249</v>
      </c>
      <c r="F20" s="14" t="s">
        <v>114</v>
      </c>
      <c r="G20" s="14" t="s">
        <v>232</v>
      </c>
      <c r="H20" s="14" t="s">
        <v>186</v>
      </c>
      <c r="I20" s="14" t="s">
        <v>136</v>
      </c>
      <c r="J20" s="14" t="s">
        <v>114</v>
      </c>
      <c r="K20" s="14" t="s">
        <v>250</v>
      </c>
      <c r="L20" s="14" t="s">
        <v>250</v>
      </c>
      <c r="M20" s="4">
        <v>0.7</v>
      </c>
      <c r="N20" s="5">
        <f>IF('VLookup Practice'!PercentPersonnel&gt;=100%,1000,IF('VLookup Practice'!PercentPersonnel&gt;=95%,750,IF('VLookup Practice'!PercentPersonnel&gt;=90%,500,IF('VLookup Practice'!PercentPersonnel&gt;=85%,250,0))))</f>
        <v>0</v>
      </c>
      <c r="O20" s="14" t="s">
        <v>14</v>
      </c>
      <c r="P20" s="15" t="s">
        <v>251</v>
      </c>
      <c r="Q20" s="15" t="s">
        <v>252</v>
      </c>
      <c r="R20" s="16">
        <f t="shared" ca="1" si="0"/>
        <v>48</v>
      </c>
      <c r="S20" s="16">
        <f t="shared" si="1"/>
        <v>35</v>
      </c>
      <c r="T20" s="17">
        <f t="shared" ca="1" si="2"/>
        <v>13.54962354551677</v>
      </c>
      <c r="U20" s="18" t="str">
        <f>IF('VLookup Practice'!PercentPersonnel&gt;=100%,"You're A Winner","LOSER!")</f>
        <v>LOSER!</v>
      </c>
    </row>
    <row r="21" spans="1:21" ht="15" customHeight="1" x14ac:dyDescent="0.25">
      <c r="A21" s="13">
        <v>5</v>
      </c>
      <c r="B21" s="12" t="s">
        <v>253</v>
      </c>
      <c r="C21" s="14" t="s">
        <v>39</v>
      </c>
      <c r="D21" s="14" t="s">
        <v>40</v>
      </c>
      <c r="E21" s="14" t="s">
        <v>254</v>
      </c>
      <c r="F21" s="14" t="s">
        <v>114</v>
      </c>
      <c r="G21" s="14" t="s">
        <v>176</v>
      </c>
      <c r="H21" s="14" t="s">
        <v>125</v>
      </c>
      <c r="I21" s="14" t="s">
        <v>255</v>
      </c>
      <c r="J21" s="14" t="s">
        <v>256</v>
      </c>
      <c r="K21" s="14" t="s">
        <v>257</v>
      </c>
      <c r="L21" s="14" t="s">
        <v>114</v>
      </c>
      <c r="M21" s="4">
        <v>0.65</v>
      </c>
      <c r="N21" s="5">
        <f>IF('VLookup Practice'!PercentPersonnel&gt;=100%,1000,IF('VLookup Practice'!PercentPersonnel&gt;=95%,750,IF('VLookup Practice'!PercentPersonnel&gt;=90%,500,IF('VLookup Practice'!PercentPersonnel&gt;=85%,250,0))))</f>
        <v>0</v>
      </c>
      <c r="O21" s="14" t="s">
        <v>23</v>
      </c>
      <c r="P21" s="15" t="s">
        <v>258</v>
      </c>
      <c r="Q21" s="15" t="s">
        <v>259</v>
      </c>
      <c r="R21" s="16">
        <f t="shared" ca="1" si="0"/>
        <v>60</v>
      </c>
      <c r="S21" s="16">
        <f t="shared" si="1"/>
        <v>43</v>
      </c>
      <c r="T21" s="17">
        <f t="shared" ca="1" si="2"/>
        <v>17.579739904175224</v>
      </c>
      <c r="U21" s="18" t="str">
        <f>IF('VLookup Practice'!PercentPersonnel&gt;=100%,"You're A Winner","LOSER!")</f>
        <v>LOSER!</v>
      </c>
    </row>
    <row r="22" spans="1:21" ht="15" customHeight="1" x14ac:dyDescent="0.25">
      <c r="A22" s="13">
        <v>6</v>
      </c>
      <c r="B22" s="12" t="s">
        <v>260</v>
      </c>
      <c r="C22" s="14" t="s">
        <v>41</v>
      </c>
      <c r="D22" s="14" t="s">
        <v>42</v>
      </c>
      <c r="E22" s="14" t="s">
        <v>261</v>
      </c>
      <c r="F22" s="14" t="s">
        <v>114</v>
      </c>
      <c r="G22" s="14" t="s">
        <v>262</v>
      </c>
      <c r="H22" s="14" t="s">
        <v>125</v>
      </c>
      <c r="I22" s="14" t="s">
        <v>263</v>
      </c>
      <c r="J22" s="14" t="s">
        <v>264</v>
      </c>
      <c r="K22" s="14" t="s">
        <v>265</v>
      </c>
      <c r="L22" s="14" t="s">
        <v>266</v>
      </c>
      <c r="M22" s="4">
        <v>0.99</v>
      </c>
      <c r="N22" s="5">
        <f>IF('VLookup Practice'!PercentPersonnel&gt;=100%,1000,IF('VLookup Practice'!PercentPersonnel&gt;=95%,750,IF('VLookup Practice'!PercentPersonnel&gt;=90%,500,IF('VLookup Practice'!PercentPersonnel&gt;=85%,250,0))))</f>
        <v>750</v>
      </c>
      <c r="O22" s="14" t="s">
        <v>14</v>
      </c>
      <c r="P22" s="15" t="s">
        <v>267</v>
      </c>
      <c r="Q22" s="15" t="s">
        <v>172</v>
      </c>
      <c r="R22" s="16">
        <f t="shared" ca="1" si="0"/>
        <v>33</v>
      </c>
      <c r="S22" s="16">
        <f t="shared" si="1"/>
        <v>16</v>
      </c>
      <c r="T22" s="17">
        <f t="shared" ca="1" si="2"/>
        <v>17.568788501026695</v>
      </c>
      <c r="U22" s="18" t="str">
        <f>IF('VLookup Practice'!PercentPersonnel&gt;=100%,"You're A Winner","LOSER!")</f>
        <v>LOSER!</v>
      </c>
    </row>
    <row r="23" spans="1:21" ht="15" customHeight="1" x14ac:dyDescent="0.25">
      <c r="A23" s="13">
        <v>52</v>
      </c>
      <c r="B23" s="12" t="s">
        <v>268</v>
      </c>
      <c r="C23" s="14" t="s">
        <v>43</v>
      </c>
      <c r="D23" s="14" t="s">
        <v>44</v>
      </c>
      <c r="E23" s="14" t="s">
        <v>269</v>
      </c>
      <c r="F23" s="14" t="s">
        <v>270</v>
      </c>
      <c r="G23" s="14" t="s">
        <v>271</v>
      </c>
      <c r="H23" s="14" t="s">
        <v>125</v>
      </c>
      <c r="I23" s="14" t="s">
        <v>272</v>
      </c>
      <c r="J23" s="14" t="s">
        <v>273</v>
      </c>
      <c r="K23" s="14" t="s">
        <v>274</v>
      </c>
      <c r="L23" s="14" t="s">
        <v>275</v>
      </c>
      <c r="M23" s="4">
        <v>1.02</v>
      </c>
      <c r="N23" s="5">
        <f>IF('VLookup Practice'!PercentPersonnel&gt;=100%,1000,IF('VLookup Practice'!PercentPersonnel&gt;=95%,750,IF('VLookup Practice'!PercentPersonnel&gt;=90%,500,IF('VLookup Practice'!PercentPersonnel&gt;=85%,250,0))))</f>
        <v>1000</v>
      </c>
      <c r="O23" s="14" t="s">
        <v>11</v>
      </c>
      <c r="P23" s="15" t="s">
        <v>276</v>
      </c>
      <c r="Q23" s="15" t="s">
        <v>277</v>
      </c>
      <c r="R23" s="16">
        <f t="shared" ca="1" si="0"/>
        <v>53</v>
      </c>
      <c r="S23" s="16">
        <f t="shared" si="1"/>
        <v>39</v>
      </c>
      <c r="T23" s="17">
        <f t="shared" ca="1" si="2"/>
        <v>13.582477754962355</v>
      </c>
      <c r="U23" s="18" t="str">
        <f>IF('VLookup Practice'!PercentPersonnel&gt;=100%,"You're A Winner","LOSER!")</f>
        <v>You're A Winner</v>
      </c>
    </row>
    <row r="24" spans="1:21" ht="15" customHeight="1" x14ac:dyDescent="0.25">
      <c r="A24" s="13">
        <v>4</v>
      </c>
      <c r="B24" s="12" t="s">
        <v>278</v>
      </c>
      <c r="C24" s="14" t="s">
        <v>19</v>
      </c>
      <c r="D24" s="14" t="s">
        <v>45</v>
      </c>
      <c r="E24" s="14" t="s">
        <v>279</v>
      </c>
      <c r="F24" s="14" t="s">
        <v>114</v>
      </c>
      <c r="G24" s="14" t="s">
        <v>280</v>
      </c>
      <c r="H24" s="14" t="s">
        <v>281</v>
      </c>
      <c r="I24" s="14" t="s">
        <v>282</v>
      </c>
      <c r="J24" s="14" t="s">
        <v>283</v>
      </c>
      <c r="K24" s="14" t="s">
        <v>284</v>
      </c>
      <c r="L24" s="14" t="s">
        <v>285</v>
      </c>
      <c r="M24" s="4">
        <v>0.97</v>
      </c>
      <c r="N24" s="5">
        <f>IF('VLookup Practice'!PercentPersonnel&gt;=100%,1000,IF('VLookup Practice'!PercentPersonnel&gt;=95%,750,IF('VLookup Practice'!PercentPersonnel&gt;=90%,500,IF('VLookup Practice'!PercentPersonnel&gt;=85%,250,0))))</f>
        <v>750</v>
      </c>
      <c r="O24" s="14" t="s">
        <v>21</v>
      </c>
      <c r="P24" s="15" t="s">
        <v>267</v>
      </c>
      <c r="Q24" s="15" t="s">
        <v>286</v>
      </c>
      <c r="R24" s="16">
        <f t="shared" ca="1" si="0"/>
        <v>33</v>
      </c>
      <c r="S24" s="16">
        <f t="shared" si="1"/>
        <v>16</v>
      </c>
      <c r="T24" s="17">
        <f t="shared" ca="1" si="2"/>
        <v>17.577002053388089</v>
      </c>
      <c r="U24" s="18" t="str">
        <f>IF('VLookup Practice'!PercentPersonnel&gt;=100%,"You're A Winner","LOSER!")</f>
        <v>LOSER!</v>
      </c>
    </row>
    <row r="25" spans="1:21" ht="15" customHeight="1" x14ac:dyDescent="0.25">
      <c r="A25" s="13">
        <v>55</v>
      </c>
      <c r="B25" s="12" t="s">
        <v>287</v>
      </c>
      <c r="C25" s="14" t="s">
        <v>46</v>
      </c>
      <c r="D25" s="14" t="s">
        <v>47</v>
      </c>
      <c r="E25" s="14" t="s">
        <v>288</v>
      </c>
      <c r="F25" s="14" t="s">
        <v>289</v>
      </c>
      <c r="G25" s="14" t="s">
        <v>134</v>
      </c>
      <c r="H25" s="14" t="s">
        <v>135</v>
      </c>
      <c r="I25" s="14" t="s">
        <v>290</v>
      </c>
      <c r="J25" s="14" t="s">
        <v>291</v>
      </c>
      <c r="K25" s="14" t="s">
        <v>292</v>
      </c>
      <c r="L25" s="14" t="s">
        <v>114</v>
      </c>
      <c r="M25" s="4">
        <v>0.88</v>
      </c>
      <c r="N25" s="5">
        <f>IF('VLookup Practice'!PercentPersonnel&gt;=100%,1000,IF('VLookup Practice'!PercentPersonnel&gt;=95%,750,IF('VLookup Practice'!PercentPersonnel&gt;=90%,500,IF('VLookup Practice'!PercentPersonnel&gt;=85%,250,0))))</f>
        <v>250</v>
      </c>
      <c r="O25" s="14" t="s">
        <v>24</v>
      </c>
      <c r="P25" s="15" t="s">
        <v>293</v>
      </c>
      <c r="Q25" s="15" t="s">
        <v>210</v>
      </c>
      <c r="R25" s="16">
        <f t="shared" ca="1" si="0"/>
        <v>33</v>
      </c>
      <c r="S25" s="16">
        <f t="shared" si="1"/>
        <v>20</v>
      </c>
      <c r="T25" s="17">
        <f t="shared" ca="1" si="2"/>
        <v>13.560574948665298</v>
      </c>
      <c r="U25" s="18" t="str">
        <f>IF('VLookup Practice'!PercentPersonnel&gt;=100%,"You're A Winner","LOSER!")</f>
        <v>LOSER!</v>
      </c>
    </row>
    <row r="26" spans="1:21" ht="15" customHeight="1" x14ac:dyDescent="0.25">
      <c r="A26" s="13">
        <v>44</v>
      </c>
      <c r="B26" s="12" t="s">
        <v>294</v>
      </c>
      <c r="C26" s="14" t="s">
        <v>48</v>
      </c>
      <c r="D26" s="14" t="s">
        <v>47</v>
      </c>
      <c r="E26" s="14" t="s">
        <v>295</v>
      </c>
      <c r="F26" s="14" t="s">
        <v>114</v>
      </c>
      <c r="G26" s="14" t="s">
        <v>296</v>
      </c>
      <c r="H26" s="14" t="s">
        <v>125</v>
      </c>
      <c r="I26" s="14" t="s">
        <v>297</v>
      </c>
      <c r="J26" s="14" t="s">
        <v>298</v>
      </c>
      <c r="K26" s="14" t="s">
        <v>299</v>
      </c>
      <c r="L26" s="14" t="s">
        <v>300</v>
      </c>
      <c r="M26" s="4">
        <v>0.89</v>
      </c>
      <c r="N26" s="5">
        <f>IF('VLookup Practice'!PercentPersonnel&gt;=100%,1000,IF('VLookup Practice'!PercentPersonnel&gt;=95%,750,IF('VLookup Practice'!PercentPersonnel&gt;=90%,500,IF('VLookup Practice'!PercentPersonnel&gt;=85%,250,0))))</f>
        <v>250</v>
      </c>
      <c r="O26" s="14" t="s">
        <v>24</v>
      </c>
      <c r="P26" s="15" t="s">
        <v>301</v>
      </c>
      <c r="Q26" s="15" t="s">
        <v>238</v>
      </c>
      <c r="R26" s="16">
        <f t="shared" ca="1" si="0"/>
        <v>32</v>
      </c>
      <c r="S26" s="16">
        <f t="shared" si="1"/>
        <v>18</v>
      </c>
      <c r="T26" s="17">
        <f t="shared" ca="1" si="2"/>
        <v>13.604380561259411</v>
      </c>
      <c r="U26" s="18" t="str">
        <f>IF('VLookup Practice'!PercentPersonnel&gt;=100%,"You're A Winner","LOSER!")</f>
        <v>LOSER!</v>
      </c>
    </row>
    <row r="27" spans="1:21" ht="15" customHeight="1" x14ac:dyDescent="0.25">
      <c r="A27" s="13">
        <v>56</v>
      </c>
      <c r="B27" s="12" t="s">
        <v>302</v>
      </c>
      <c r="C27" s="14" t="s">
        <v>49</v>
      </c>
      <c r="D27" s="14" t="s">
        <v>47</v>
      </c>
      <c r="E27" s="14" t="s">
        <v>303</v>
      </c>
      <c r="F27" s="14" t="s">
        <v>114</v>
      </c>
      <c r="G27" s="14" t="s">
        <v>304</v>
      </c>
      <c r="H27" s="14" t="s">
        <v>281</v>
      </c>
      <c r="I27" s="14" t="s">
        <v>305</v>
      </c>
      <c r="J27" s="14" t="s">
        <v>306</v>
      </c>
      <c r="K27" s="14" t="s">
        <v>307</v>
      </c>
      <c r="L27" s="14" t="s">
        <v>114</v>
      </c>
      <c r="M27" s="4">
        <v>0.93</v>
      </c>
      <c r="N27" s="5">
        <f>IF('VLookup Practice'!PercentPersonnel&gt;=100%,1000,IF('VLookup Practice'!PercentPersonnel&gt;=95%,750,IF('VLookup Practice'!PercentPersonnel&gt;=90%,500,IF('VLookup Practice'!PercentPersonnel&gt;=85%,250,0))))</f>
        <v>500</v>
      </c>
      <c r="O27" s="14" t="s">
        <v>8</v>
      </c>
      <c r="P27" s="15" t="s">
        <v>308</v>
      </c>
      <c r="Q27" s="15" t="s">
        <v>210</v>
      </c>
      <c r="R27" s="16">
        <f t="shared" ca="1" si="0"/>
        <v>53</v>
      </c>
      <c r="S27" s="16">
        <f t="shared" si="1"/>
        <v>40</v>
      </c>
      <c r="T27" s="17">
        <f t="shared" ca="1" si="2"/>
        <v>13.560574948665298</v>
      </c>
      <c r="U27" s="18" t="str">
        <f>IF('VLookup Practice'!PercentPersonnel&gt;=100%,"You're A Winner","LOSER!")</f>
        <v>LOSER!</v>
      </c>
    </row>
    <row r="28" spans="1:21" ht="15" customHeight="1" x14ac:dyDescent="0.25">
      <c r="A28" s="13">
        <v>64</v>
      </c>
      <c r="B28" s="12" t="s">
        <v>309</v>
      </c>
      <c r="C28" s="14" t="s">
        <v>50</v>
      </c>
      <c r="D28" s="14" t="s">
        <v>47</v>
      </c>
      <c r="E28" s="14" t="s">
        <v>310</v>
      </c>
      <c r="F28" s="14" t="s">
        <v>114</v>
      </c>
      <c r="G28" s="14" t="s">
        <v>311</v>
      </c>
      <c r="H28" s="14" t="s">
        <v>125</v>
      </c>
      <c r="I28" s="14" t="s">
        <v>312</v>
      </c>
      <c r="J28" s="14" t="s">
        <v>313</v>
      </c>
      <c r="K28" s="14" t="s">
        <v>314</v>
      </c>
      <c r="L28" s="14" t="s">
        <v>114</v>
      </c>
      <c r="M28" s="4">
        <v>0.95</v>
      </c>
      <c r="N28" s="5">
        <f>IF('VLookup Practice'!PercentPersonnel&gt;=100%,1000,IF('VLookup Practice'!PercentPersonnel&gt;=95%,750,IF('VLookup Practice'!PercentPersonnel&gt;=90%,500,IF('VLookup Practice'!PercentPersonnel&gt;=85%,250,0))))</f>
        <v>750</v>
      </c>
      <c r="O28" s="14" t="s">
        <v>30</v>
      </c>
      <c r="P28" s="15" t="s">
        <v>315</v>
      </c>
      <c r="Q28" s="15" t="s">
        <v>316</v>
      </c>
      <c r="R28" s="16">
        <f t="shared" ca="1" si="0"/>
        <v>52</v>
      </c>
      <c r="S28" s="16">
        <f t="shared" si="1"/>
        <v>40</v>
      </c>
      <c r="T28" s="17">
        <f t="shared" ca="1" si="2"/>
        <v>12.358658453114305</v>
      </c>
      <c r="U28" s="18" t="str">
        <f>IF('VLookup Practice'!PercentPersonnel&gt;=100%,"You're A Winner","LOSER!")</f>
        <v>LOSER!</v>
      </c>
    </row>
    <row r="29" spans="1:21" ht="15" customHeight="1" x14ac:dyDescent="0.25">
      <c r="A29" s="13">
        <v>40</v>
      </c>
      <c r="B29" s="12" t="s">
        <v>317</v>
      </c>
      <c r="C29" s="14" t="s">
        <v>51</v>
      </c>
      <c r="D29" s="14" t="s">
        <v>52</v>
      </c>
      <c r="E29" s="14" t="s">
        <v>318</v>
      </c>
      <c r="F29" s="14" t="s">
        <v>114</v>
      </c>
      <c r="G29" s="14" t="s">
        <v>124</v>
      </c>
      <c r="H29" s="14" t="s">
        <v>125</v>
      </c>
      <c r="I29" s="14" t="s">
        <v>126</v>
      </c>
      <c r="J29" s="14" t="s">
        <v>319</v>
      </c>
      <c r="K29" s="14" t="s">
        <v>320</v>
      </c>
      <c r="L29" s="14" t="s">
        <v>321</v>
      </c>
      <c r="M29" s="4">
        <v>0.83</v>
      </c>
      <c r="N29" s="5">
        <f>IF('VLookup Practice'!PercentPersonnel&gt;=100%,1000,IF('VLookup Practice'!PercentPersonnel&gt;=95%,750,IF('VLookup Practice'!PercentPersonnel&gt;=90%,500,IF('VLookup Practice'!PercentPersonnel&gt;=85%,250,0))))</f>
        <v>0</v>
      </c>
      <c r="O29" s="14" t="s">
        <v>11</v>
      </c>
      <c r="P29" s="15" t="s">
        <v>322</v>
      </c>
      <c r="Q29" s="15" t="s">
        <v>323</v>
      </c>
      <c r="R29" s="16">
        <f t="shared" ca="1" si="0"/>
        <v>65</v>
      </c>
      <c r="S29" s="16">
        <f t="shared" si="1"/>
        <v>50</v>
      </c>
      <c r="T29" s="17">
        <f t="shared" ca="1" si="2"/>
        <v>15.542778918548938</v>
      </c>
      <c r="U29" s="18" t="str">
        <f>IF('VLookup Practice'!PercentPersonnel&gt;=100%,"You're A Winner","LOSER!")</f>
        <v>LOSER!</v>
      </c>
    </row>
    <row r="30" spans="1:21" ht="15" customHeight="1" x14ac:dyDescent="0.25">
      <c r="A30" s="13">
        <v>48</v>
      </c>
      <c r="B30" s="12" t="s">
        <v>324</v>
      </c>
      <c r="C30" s="14" t="s">
        <v>53</v>
      </c>
      <c r="D30" s="14" t="s">
        <v>54</v>
      </c>
      <c r="E30" s="14" t="s">
        <v>325</v>
      </c>
      <c r="F30" s="14" t="s">
        <v>114</v>
      </c>
      <c r="G30" s="14" t="s">
        <v>326</v>
      </c>
      <c r="H30" s="14" t="s">
        <v>135</v>
      </c>
      <c r="I30" s="14" t="s">
        <v>327</v>
      </c>
      <c r="J30" s="14" t="s">
        <v>328</v>
      </c>
      <c r="K30" s="14" t="s">
        <v>114</v>
      </c>
      <c r="L30" s="14" t="s">
        <v>114</v>
      </c>
      <c r="M30" s="4">
        <v>0.86</v>
      </c>
      <c r="N30" s="5">
        <f>IF('VLookup Practice'!PercentPersonnel&gt;=100%,1000,IF('VLookup Practice'!PercentPersonnel&gt;=95%,750,IF('VLookup Practice'!PercentPersonnel&gt;=90%,500,IF('VLookup Practice'!PercentPersonnel&gt;=85%,250,0))))</f>
        <v>250</v>
      </c>
      <c r="O30" s="14" t="s">
        <v>24</v>
      </c>
      <c r="P30" s="15" t="s">
        <v>329</v>
      </c>
      <c r="Q30" s="15" t="s">
        <v>247</v>
      </c>
      <c r="R30" s="16">
        <f t="shared" ca="1" si="0"/>
        <v>51</v>
      </c>
      <c r="S30" s="16">
        <f t="shared" si="1"/>
        <v>37</v>
      </c>
      <c r="T30" s="17">
        <f t="shared" ca="1" si="2"/>
        <v>13.596167008898014</v>
      </c>
      <c r="U30" s="18" t="str">
        <f>IF('VLookup Practice'!PercentPersonnel&gt;=100%,"You're A Winner","LOSER!")</f>
        <v>LOSER!</v>
      </c>
    </row>
    <row r="31" spans="1:21" ht="15" customHeight="1" x14ac:dyDescent="0.25">
      <c r="A31" s="13">
        <v>42</v>
      </c>
      <c r="B31" s="12" t="s">
        <v>330</v>
      </c>
      <c r="C31" s="14" t="s">
        <v>55</v>
      </c>
      <c r="D31" s="14" t="s">
        <v>56</v>
      </c>
      <c r="E31" s="14" t="s">
        <v>331</v>
      </c>
      <c r="F31" s="14" t="s">
        <v>114</v>
      </c>
      <c r="G31" s="14" t="s">
        <v>332</v>
      </c>
      <c r="H31" s="14" t="s">
        <v>125</v>
      </c>
      <c r="I31" s="14" t="s">
        <v>333</v>
      </c>
      <c r="J31" s="14" t="s">
        <v>334</v>
      </c>
      <c r="K31" s="14" t="s">
        <v>335</v>
      </c>
      <c r="L31" s="14" t="s">
        <v>336</v>
      </c>
      <c r="M31" s="4">
        <v>0.99</v>
      </c>
      <c r="N31" s="5">
        <f>IF('VLookup Practice'!PercentPersonnel&gt;=100%,1000,IF('VLookup Practice'!PercentPersonnel&gt;=95%,750,IF('VLookup Practice'!PercentPersonnel&gt;=90%,500,IF('VLookup Practice'!PercentPersonnel&gt;=85%,250,0))))</f>
        <v>750</v>
      </c>
      <c r="O31" s="14" t="s">
        <v>23</v>
      </c>
      <c r="P31" s="15" t="s">
        <v>337</v>
      </c>
      <c r="Q31" s="15" t="s">
        <v>338</v>
      </c>
      <c r="R31" s="16">
        <f t="shared" ca="1" si="0"/>
        <v>55</v>
      </c>
      <c r="S31" s="16">
        <f t="shared" si="1"/>
        <v>40</v>
      </c>
      <c r="T31" s="17">
        <f t="shared" ca="1" si="2"/>
        <v>15.419575633127995</v>
      </c>
      <c r="U31" s="18" t="str">
        <f>IF('VLookup Practice'!PercentPersonnel&gt;=100%,"You're A Winner","LOSER!")</f>
        <v>LOSER!</v>
      </c>
    </row>
    <row r="32" spans="1:21" ht="15" customHeight="1" x14ac:dyDescent="0.25">
      <c r="A32" s="13">
        <v>22</v>
      </c>
      <c r="B32" s="12" t="s">
        <v>339</v>
      </c>
      <c r="C32" s="14" t="s">
        <v>57</v>
      </c>
      <c r="D32" s="14" t="s">
        <v>58</v>
      </c>
      <c r="E32" s="14" t="s">
        <v>340</v>
      </c>
      <c r="F32" s="14" t="s">
        <v>114</v>
      </c>
      <c r="G32" s="14" t="s">
        <v>134</v>
      </c>
      <c r="H32" s="14" t="s">
        <v>135</v>
      </c>
      <c r="I32" s="14" t="s">
        <v>341</v>
      </c>
      <c r="J32" s="14" t="s">
        <v>342</v>
      </c>
      <c r="K32" s="14" t="s">
        <v>343</v>
      </c>
      <c r="L32" s="14" t="s">
        <v>344</v>
      </c>
      <c r="M32" s="4">
        <v>0.98</v>
      </c>
      <c r="N32" s="5">
        <f>IF('VLookup Practice'!PercentPersonnel&gt;=100%,1000,IF('VLookup Practice'!PercentPersonnel&gt;=95%,750,IF('VLookup Practice'!PercentPersonnel&gt;=90%,500,IF('VLookup Practice'!PercentPersonnel&gt;=85%,250,0))))</f>
        <v>750</v>
      </c>
      <c r="O32" s="14" t="s">
        <v>30</v>
      </c>
      <c r="P32" s="15" t="s">
        <v>227</v>
      </c>
      <c r="Q32" s="15" t="s">
        <v>345</v>
      </c>
      <c r="R32" s="16">
        <f t="shared" ca="1" si="0"/>
        <v>52</v>
      </c>
      <c r="S32" s="16">
        <f t="shared" si="1"/>
        <v>36</v>
      </c>
      <c r="T32" s="17">
        <f t="shared" ca="1" si="2"/>
        <v>15.942505133470226</v>
      </c>
      <c r="U32" s="18" t="str">
        <f>IF('VLookup Practice'!PercentPersonnel&gt;=100%,"You're A Winner","LOSER!")</f>
        <v>LOSER!</v>
      </c>
    </row>
    <row r="33" spans="1:21" ht="15" customHeight="1" x14ac:dyDescent="0.25">
      <c r="A33" s="13">
        <v>10</v>
      </c>
      <c r="B33" s="12" t="s">
        <v>346</v>
      </c>
      <c r="C33" s="14" t="s">
        <v>59</v>
      </c>
      <c r="D33" s="14" t="s">
        <v>51</v>
      </c>
      <c r="E33" s="14" t="s">
        <v>347</v>
      </c>
      <c r="F33" s="14" t="s">
        <v>114</v>
      </c>
      <c r="G33" s="14" t="s">
        <v>176</v>
      </c>
      <c r="H33" s="14" t="s">
        <v>125</v>
      </c>
      <c r="I33" s="14" t="s">
        <v>348</v>
      </c>
      <c r="J33" s="14" t="s">
        <v>349</v>
      </c>
      <c r="K33" s="14" t="s">
        <v>350</v>
      </c>
      <c r="L33" s="14" t="s">
        <v>351</v>
      </c>
      <c r="M33" s="4">
        <v>0.98</v>
      </c>
      <c r="N33" s="5">
        <f>IF('VLookup Practice'!PercentPersonnel&gt;=100%,1000,IF('VLookup Practice'!PercentPersonnel&gt;=95%,750,IF('VLookup Practice'!PercentPersonnel&gt;=90%,500,IF('VLookup Practice'!PercentPersonnel&gt;=85%,250,0))))</f>
        <v>750</v>
      </c>
      <c r="O33" s="14" t="s">
        <v>14</v>
      </c>
      <c r="P33" s="15" t="s">
        <v>352</v>
      </c>
      <c r="Q33" s="15" t="s">
        <v>353</v>
      </c>
      <c r="R33" s="16">
        <f t="shared" ca="1" si="0"/>
        <v>58</v>
      </c>
      <c r="S33" s="16">
        <f t="shared" si="1"/>
        <v>41</v>
      </c>
      <c r="T33" s="17">
        <f t="shared" ca="1" si="2"/>
        <v>17.574264202600958</v>
      </c>
      <c r="U33" s="18" t="str">
        <f>IF('VLookup Practice'!PercentPersonnel&gt;=100%,"You're A Winner","LOSER!")</f>
        <v>LOSER!</v>
      </c>
    </row>
    <row r="34" spans="1:21" ht="15" customHeight="1" x14ac:dyDescent="0.25">
      <c r="A34" s="13">
        <v>45</v>
      </c>
      <c r="B34" s="12" t="s">
        <v>354</v>
      </c>
      <c r="C34" s="14" t="s">
        <v>60</v>
      </c>
      <c r="D34" s="14" t="s">
        <v>61</v>
      </c>
      <c r="E34" s="14" t="s">
        <v>355</v>
      </c>
      <c r="F34" s="14" t="s">
        <v>356</v>
      </c>
      <c r="G34" s="14" t="s">
        <v>357</v>
      </c>
      <c r="H34" s="14" t="s">
        <v>186</v>
      </c>
      <c r="I34" s="14" t="s">
        <v>358</v>
      </c>
      <c r="J34" s="14" t="s">
        <v>359</v>
      </c>
      <c r="K34" s="14" t="s">
        <v>360</v>
      </c>
      <c r="L34" s="14" t="s">
        <v>361</v>
      </c>
      <c r="M34" s="4">
        <v>0.88</v>
      </c>
      <c r="N34" s="5">
        <f>IF('VLookup Practice'!PercentPersonnel&gt;=100%,1000,IF('VLookup Practice'!PercentPersonnel&gt;=95%,750,IF('VLookup Practice'!PercentPersonnel&gt;=90%,500,IF('VLookup Practice'!PercentPersonnel&gt;=85%,250,0))))</f>
        <v>250</v>
      </c>
      <c r="O34" s="14" t="s">
        <v>30</v>
      </c>
      <c r="P34" s="15" t="s">
        <v>362</v>
      </c>
      <c r="Q34" s="15" t="s">
        <v>238</v>
      </c>
      <c r="R34" s="16">
        <f t="shared" ca="1" si="0"/>
        <v>51</v>
      </c>
      <c r="S34" s="16">
        <f t="shared" si="1"/>
        <v>37</v>
      </c>
      <c r="T34" s="17">
        <f t="shared" ca="1" si="2"/>
        <v>13.604380561259411</v>
      </c>
      <c r="U34" s="18" t="str">
        <f>IF('VLookup Practice'!PercentPersonnel&gt;=100%,"You're A Winner","LOSER!")</f>
        <v>LOSER!</v>
      </c>
    </row>
    <row r="35" spans="1:21" ht="15" customHeight="1" x14ac:dyDescent="0.25">
      <c r="A35" s="13">
        <v>54</v>
      </c>
      <c r="B35" s="12" t="s">
        <v>363</v>
      </c>
      <c r="C35" s="14" t="s">
        <v>62</v>
      </c>
      <c r="D35" s="14" t="s">
        <v>63</v>
      </c>
      <c r="E35" s="14" t="s">
        <v>364</v>
      </c>
      <c r="F35" s="14" t="s">
        <v>114</v>
      </c>
      <c r="G35" s="14" t="s">
        <v>195</v>
      </c>
      <c r="H35" s="14" t="s">
        <v>196</v>
      </c>
      <c r="I35" s="14" t="s">
        <v>365</v>
      </c>
      <c r="J35" s="14" t="s">
        <v>366</v>
      </c>
      <c r="K35" s="14" t="s">
        <v>367</v>
      </c>
      <c r="L35" s="14" t="s">
        <v>368</v>
      </c>
      <c r="M35" s="4">
        <v>0.87</v>
      </c>
      <c r="N35" s="5">
        <f>IF('VLookup Practice'!PercentPersonnel&gt;=100%,1000,IF('VLookup Practice'!PercentPersonnel&gt;=95%,750,IF('VLookup Practice'!PercentPersonnel&gt;=90%,500,IF('VLookup Practice'!PercentPersonnel&gt;=85%,250,0))))</f>
        <v>250</v>
      </c>
      <c r="O35" s="14" t="s">
        <v>64</v>
      </c>
      <c r="P35" s="15" t="s">
        <v>369</v>
      </c>
      <c r="Q35" s="15" t="s">
        <v>370</v>
      </c>
      <c r="R35" s="16">
        <f t="shared" ca="1" si="0"/>
        <v>56</v>
      </c>
      <c r="S35" s="16">
        <f t="shared" si="1"/>
        <v>43</v>
      </c>
      <c r="T35" s="17">
        <f t="shared" ca="1" si="2"/>
        <v>13.574264202600958</v>
      </c>
      <c r="U35" s="18" t="str">
        <f>IF('VLookup Practice'!PercentPersonnel&gt;=100%,"You're A Winner","LOSER!")</f>
        <v>LOSER!</v>
      </c>
    </row>
    <row r="36" spans="1:21" ht="15" customHeight="1" x14ac:dyDescent="0.25">
      <c r="A36" s="13">
        <v>15</v>
      </c>
      <c r="B36" s="12" t="s">
        <v>371</v>
      </c>
      <c r="C36" s="14" t="s">
        <v>65</v>
      </c>
      <c r="D36" s="14" t="s">
        <v>66</v>
      </c>
      <c r="E36" s="14" t="s">
        <v>372</v>
      </c>
      <c r="F36" s="14" t="s">
        <v>114</v>
      </c>
      <c r="G36" s="14" t="s">
        <v>373</v>
      </c>
      <c r="H36" s="14" t="s">
        <v>125</v>
      </c>
      <c r="I36" s="14" t="s">
        <v>374</v>
      </c>
      <c r="J36" s="14" t="s">
        <v>375</v>
      </c>
      <c r="K36" s="14" t="s">
        <v>376</v>
      </c>
      <c r="L36" s="14" t="s">
        <v>377</v>
      </c>
      <c r="M36" s="4">
        <v>0.86</v>
      </c>
      <c r="N36" s="5">
        <f>IF('VLookup Practice'!PercentPersonnel&gt;=100%,1000,IF('VLookup Practice'!PercentPersonnel&gt;=95%,750,IF('VLookup Practice'!PercentPersonnel&gt;=90%,500,IF('VLookup Practice'!PercentPersonnel&gt;=85%,250,0))))</f>
        <v>250</v>
      </c>
      <c r="O36" s="14" t="s">
        <v>21</v>
      </c>
      <c r="P36" s="15" t="s">
        <v>378</v>
      </c>
      <c r="Q36" s="15" t="s">
        <v>140</v>
      </c>
      <c r="R36" s="16">
        <f t="shared" ca="1" si="0"/>
        <v>39</v>
      </c>
      <c r="S36" s="16">
        <f t="shared" si="1"/>
        <v>22</v>
      </c>
      <c r="T36" s="17">
        <f t="shared" ca="1" si="2"/>
        <v>17.546885694729639</v>
      </c>
      <c r="U36" s="18" t="str">
        <f>IF('VLookup Practice'!PercentPersonnel&gt;=100%,"You're A Winner","LOSER!")</f>
        <v>LOSER!</v>
      </c>
    </row>
    <row r="37" spans="1:21" ht="15" customHeight="1" x14ac:dyDescent="0.25">
      <c r="A37" s="13">
        <v>49</v>
      </c>
      <c r="B37" s="12" t="s">
        <v>379</v>
      </c>
      <c r="C37" s="14" t="s">
        <v>67</v>
      </c>
      <c r="D37" s="14" t="s">
        <v>68</v>
      </c>
      <c r="E37" s="14" t="s">
        <v>380</v>
      </c>
      <c r="F37" s="14" t="s">
        <v>381</v>
      </c>
      <c r="G37" s="14" t="s">
        <v>176</v>
      </c>
      <c r="H37" s="14" t="s">
        <v>125</v>
      </c>
      <c r="I37" s="14" t="s">
        <v>382</v>
      </c>
      <c r="J37" s="14" t="s">
        <v>383</v>
      </c>
      <c r="K37" s="14" t="s">
        <v>384</v>
      </c>
      <c r="L37" s="14" t="s">
        <v>114</v>
      </c>
      <c r="M37" s="4">
        <v>0.85</v>
      </c>
      <c r="N37" s="5">
        <f>IF('VLookup Practice'!PercentPersonnel&gt;=100%,1000,IF('VLookup Practice'!PercentPersonnel&gt;=95%,750,IF('VLookup Practice'!PercentPersonnel&gt;=90%,500,IF('VLookup Practice'!PercentPersonnel&gt;=85%,250,0))))</f>
        <v>250</v>
      </c>
      <c r="O37" s="14" t="s">
        <v>21</v>
      </c>
      <c r="P37" s="15" t="s">
        <v>385</v>
      </c>
      <c r="Q37" s="15" t="s">
        <v>247</v>
      </c>
      <c r="R37" s="16">
        <f t="shared" ca="1" si="0"/>
        <v>38</v>
      </c>
      <c r="S37" s="16">
        <f t="shared" si="1"/>
        <v>24</v>
      </c>
      <c r="T37" s="17">
        <f t="shared" ca="1" si="2"/>
        <v>13.596167008898014</v>
      </c>
      <c r="U37" s="18" t="str">
        <f>IF('VLookup Practice'!PercentPersonnel&gt;=100%,"You're A Winner","LOSER!")</f>
        <v>LOSER!</v>
      </c>
    </row>
    <row r="38" spans="1:21" ht="15" customHeight="1" x14ac:dyDescent="0.25">
      <c r="A38" s="13">
        <v>13</v>
      </c>
      <c r="B38" s="12" t="s">
        <v>386</v>
      </c>
      <c r="C38" s="14" t="s">
        <v>69</v>
      </c>
      <c r="D38" s="14" t="s">
        <v>70</v>
      </c>
      <c r="E38" s="14" t="s">
        <v>387</v>
      </c>
      <c r="F38" s="14" t="s">
        <v>114</v>
      </c>
      <c r="G38" s="14" t="s">
        <v>388</v>
      </c>
      <c r="H38" s="14" t="s">
        <v>389</v>
      </c>
      <c r="I38" s="14" t="s">
        <v>390</v>
      </c>
      <c r="J38" s="14" t="s">
        <v>391</v>
      </c>
      <c r="K38" s="14" t="s">
        <v>392</v>
      </c>
      <c r="L38" s="14" t="s">
        <v>393</v>
      </c>
      <c r="M38" s="4">
        <v>0.9</v>
      </c>
      <c r="N38" s="5">
        <f>IF('VLookup Practice'!PercentPersonnel&gt;=100%,1000,IF('VLookup Practice'!PercentPersonnel&gt;=95%,750,IF('VLookup Practice'!PercentPersonnel&gt;=90%,500,IF('VLookup Practice'!PercentPersonnel&gt;=85%,250,0))))</f>
        <v>500</v>
      </c>
      <c r="O38" s="14" t="s">
        <v>11</v>
      </c>
      <c r="P38" s="15" t="s">
        <v>394</v>
      </c>
      <c r="Q38" s="15" t="s">
        <v>140</v>
      </c>
      <c r="R38" s="16">
        <f t="shared" ca="1" si="0"/>
        <v>36</v>
      </c>
      <c r="S38" s="16">
        <f t="shared" si="1"/>
        <v>19</v>
      </c>
      <c r="T38" s="17">
        <f t="shared" ca="1" si="2"/>
        <v>17.546885694729639</v>
      </c>
      <c r="U38" s="18" t="str">
        <f>IF('VLookup Practice'!PercentPersonnel&gt;=100%,"You're A Winner","LOSER!")</f>
        <v>LOSER!</v>
      </c>
    </row>
    <row r="39" spans="1:21" ht="15" customHeight="1" x14ac:dyDescent="0.25">
      <c r="A39" s="13">
        <v>25</v>
      </c>
      <c r="B39" s="12" t="s">
        <v>395</v>
      </c>
      <c r="C39" s="14" t="s">
        <v>71</v>
      </c>
      <c r="D39" s="14" t="s">
        <v>72</v>
      </c>
      <c r="E39" s="14" t="s">
        <v>396</v>
      </c>
      <c r="F39" s="14" t="s">
        <v>114</v>
      </c>
      <c r="G39" s="14" t="s">
        <v>397</v>
      </c>
      <c r="H39" s="14" t="s">
        <v>398</v>
      </c>
      <c r="I39" s="14" t="s">
        <v>399</v>
      </c>
      <c r="J39" s="14" t="s">
        <v>400</v>
      </c>
      <c r="K39" s="14" t="s">
        <v>401</v>
      </c>
      <c r="L39" s="14" t="s">
        <v>402</v>
      </c>
      <c r="M39" s="4">
        <v>0.95</v>
      </c>
      <c r="N39" s="5">
        <f>IF('VLookup Practice'!PercentPersonnel&gt;=100%,1000,IF('VLookup Practice'!PercentPersonnel&gt;=95%,750,IF('VLookup Practice'!PercentPersonnel&gt;=90%,500,IF('VLookup Practice'!PercentPersonnel&gt;=85%,250,0))))</f>
        <v>750</v>
      </c>
      <c r="O39" s="14" t="s">
        <v>21</v>
      </c>
      <c r="P39" s="15" t="s">
        <v>403</v>
      </c>
      <c r="Q39" s="15" t="s">
        <v>404</v>
      </c>
      <c r="R39" s="16">
        <f t="shared" ca="1" si="0"/>
        <v>32</v>
      </c>
      <c r="S39" s="16">
        <f t="shared" si="1"/>
        <v>17</v>
      </c>
      <c r="T39" s="17">
        <f t="shared" ca="1" si="2"/>
        <v>15.915126625598905</v>
      </c>
      <c r="U39" s="18" t="str">
        <f>IF('VLookup Practice'!PercentPersonnel&gt;=100%,"You're A Winner","LOSER!")</f>
        <v>LOSER!</v>
      </c>
    </row>
    <row r="40" spans="1:21" ht="15" customHeight="1" x14ac:dyDescent="0.25">
      <c r="A40" s="13">
        <v>41</v>
      </c>
      <c r="B40" s="12" t="s">
        <v>405</v>
      </c>
      <c r="C40" s="14" t="s">
        <v>73</v>
      </c>
      <c r="D40" s="14" t="s">
        <v>74</v>
      </c>
      <c r="E40" s="14" t="s">
        <v>406</v>
      </c>
      <c r="F40" s="14" t="s">
        <v>114</v>
      </c>
      <c r="G40" s="14" t="s">
        <v>407</v>
      </c>
      <c r="H40" s="14" t="s">
        <v>125</v>
      </c>
      <c r="I40" s="14" t="s">
        <v>408</v>
      </c>
      <c r="J40" s="14" t="s">
        <v>409</v>
      </c>
      <c r="K40" s="14" t="s">
        <v>410</v>
      </c>
      <c r="L40" s="14" t="s">
        <v>411</v>
      </c>
      <c r="M40" s="4">
        <v>1.03</v>
      </c>
      <c r="N40" s="5">
        <f>IF('VLookup Practice'!PercentPersonnel&gt;=100%,1000,IF('VLookup Practice'!PercentPersonnel&gt;=95%,750,IF('VLookup Practice'!PercentPersonnel&gt;=90%,500,IF('VLookup Practice'!PercentPersonnel&gt;=85%,250,0))))</f>
        <v>1000</v>
      </c>
      <c r="O40" s="14" t="s">
        <v>21</v>
      </c>
      <c r="P40" s="15" t="s">
        <v>412</v>
      </c>
      <c r="Q40" s="15" t="s">
        <v>413</v>
      </c>
      <c r="R40" s="16">
        <f t="shared" ca="1" si="0"/>
        <v>75</v>
      </c>
      <c r="S40" s="16">
        <f t="shared" si="1"/>
        <v>60</v>
      </c>
      <c r="T40" s="17">
        <f t="shared" ca="1" si="2"/>
        <v>15.537303216974674</v>
      </c>
      <c r="U40" s="18" t="str">
        <f>IF('VLookup Practice'!PercentPersonnel&gt;=100%,"You're A Winner","LOSER!")</f>
        <v>You're A Winner</v>
      </c>
    </row>
    <row r="41" spans="1:21" ht="15" customHeight="1" x14ac:dyDescent="0.25">
      <c r="A41" s="13">
        <v>61</v>
      </c>
      <c r="B41" s="12" t="s">
        <v>414</v>
      </c>
      <c r="C41" s="14" t="s">
        <v>75</v>
      </c>
      <c r="D41" s="14" t="s">
        <v>76</v>
      </c>
      <c r="E41" s="14" t="s">
        <v>415</v>
      </c>
      <c r="F41" s="14" t="s">
        <v>114</v>
      </c>
      <c r="G41" s="14" t="s">
        <v>176</v>
      </c>
      <c r="H41" s="14" t="s">
        <v>125</v>
      </c>
      <c r="I41" s="14" t="s">
        <v>416</v>
      </c>
      <c r="J41" s="14" t="s">
        <v>417</v>
      </c>
      <c r="K41" s="14" t="s">
        <v>418</v>
      </c>
      <c r="L41" s="14" t="s">
        <v>419</v>
      </c>
      <c r="M41" s="4">
        <v>1.06</v>
      </c>
      <c r="N41" s="5">
        <f>IF('VLookup Practice'!PercentPersonnel&gt;=100%,1000,IF('VLookup Practice'!PercentPersonnel&gt;=95%,750,IF('VLookup Practice'!PercentPersonnel&gt;=90%,500,IF('VLookup Practice'!PercentPersonnel&gt;=85%,250,0))))</f>
        <v>1000</v>
      </c>
      <c r="O41" s="14" t="s">
        <v>64</v>
      </c>
      <c r="P41" s="15" t="s">
        <v>420</v>
      </c>
      <c r="Q41" s="15" t="s">
        <v>421</v>
      </c>
      <c r="R41" s="16">
        <f t="shared" ca="1" si="0"/>
        <v>57</v>
      </c>
      <c r="S41" s="16">
        <f t="shared" si="1"/>
        <v>45</v>
      </c>
      <c r="T41" s="17">
        <f t="shared" ca="1" si="2"/>
        <v>13.500342231348391</v>
      </c>
      <c r="U41" s="18" t="str">
        <f>IF('VLookup Practice'!PercentPersonnel&gt;=100%,"You're A Winner","LOSER!")</f>
        <v>You're A Winner</v>
      </c>
    </row>
    <row r="42" spans="1:21" ht="15" customHeight="1" x14ac:dyDescent="0.25">
      <c r="A42" s="13">
        <v>47</v>
      </c>
      <c r="B42" s="12" t="s">
        <v>422</v>
      </c>
      <c r="C42" s="14" t="s">
        <v>77</v>
      </c>
      <c r="D42" s="14" t="s">
        <v>78</v>
      </c>
      <c r="E42" s="14" t="s">
        <v>423</v>
      </c>
      <c r="F42" s="14" t="s">
        <v>424</v>
      </c>
      <c r="G42" s="14" t="s">
        <v>176</v>
      </c>
      <c r="H42" s="14" t="s">
        <v>125</v>
      </c>
      <c r="I42" s="14" t="s">
        <v>425</v>
      </c>
      <c r="J42" s="14" t="s">
        <v>426</v>
      </c>
      <c r="K42" s="14" t="s">
        <v>427</v>
      </c>
      <c r="L42" s="14" t="s">
        <v>428</v>
      </c>
      <c r="M42" s="4">
        <v>0.55000000000000004</v>
      </c>
      <c r="N42" s="5">
        <f>IF('VLookup Practice'!PercentPersonnel&gt;=100%,1000,IF('VLookup Practice'!PercentPersonnel&gt;=95%,750,IF('VLookup Practice'!PercentPersonnel&gt;=90%,500,IF('VLookup Practice'!PercentPersonnel&gt;=85%,250,0))))</f>
        <v>0</v>
      </c>
      <c r="O42" s="14" t="s">
        <v>14</v>
      </c>
      <c r="P42" s="15" t="s">
        <v>429</v>
      </c>
      <c r="Q42" s="15" t="s">
        <v>247</v>
      </c>
      <c r="R42" s="16">
        <f t="shared" ca="1" si="0"/>
        <v>64</v>
      </c>
      <c r="S42" s="16">
        <f t="shared" si="1"/>
        <v>50</v>
      </c>
      <c r="T42" s="17">
        <f t="shared" ca="1" si="2"/>
        <v>13.596167008898014</v>
      </c>
      <c r="U42" s="18" t="str">
        <f>IF('VLookup Practice'!PercentPersonnel&gt;=100%,"You're A Winner","LOSER!")</f>
        <v>LOSER!</v>
      </c>
    </row>
    <row r="43" spans="1:21" ht="15" customHeight="1" x14ac:dyDescent="0.25">
      <c r="A43" s="13">
        <v>12</v>
      </c>
      <c r="B43" s="12" t="s">
        <v>430</v>
      </c>
      <c r="C43" s="14" t="s">
        <v>79</v>
      </c>
      <c r="D43" s="14" t="s">
        <v>80</v>
      </c>
      <c r="E43" s="14" t="s">
        <v>431</v>
      </c>
      <c r="F43" s="14" t="s">
        <v>114</v>
      </c>
      <c r="G43" s="14" t="s">
        <v>176</v>
      </c>
      <c r="H43" s="14" t="s">
        <v>125</v>
      </c>
      <c r="I43" s="14" t="s">
        <v>432</v>
      </c>
      <c r="J43" s="14" t="s">
        <v>433</v>
      </c>
      <c r="K43" s="14" t="s">
        <v>434</v>
      </c>
      <c r="L43" s="14" t="s">
        <v>435</v>
      </c>
      <c r="M43" s="4">
        <v>1.01</v>
      </c>
      <c r="N43" s="5">
        <f>IF('VLookup Practice'!PercentPersonnel&gt;=100%,1000,IF('VLookup Practice'!PercentPersonnel&gt;=95%,750,IF('VLookup Practice'!PercentPersonnel&gt;=90%,500,IF('VLookup Practice'!PercentPersonnel&gt;=85%,250,0))))</f>
        <v>1000</v>
      </c>
      <c r="O43" s="14" t="s">
        <v>23</v>
      </c>
      <c r="P43" s="15" t="s">
        <v>436</v>
      </c>
      <c r="Q43" s="15" t="s">
        <v>172</v>
      </c>
      <c r="R43" s="16">
        <f t="shared" ca="1" si="0"/>
        <v>78</v>
      </c>
      <c r="S43" s="16">
        <f t="shared" si="1"/>
        <v>61</v>
      </c>
      <c r="T43" s="17">
        <f t="shared" ca="1" si="2"/>
        <v>17.568788501026695</v>
      </c>
      <c r="U43" s="18" t="str">
        <f>IF('VLookup Practice'!PercentPersonnel&gt;=100%,"You're A Winner","LOSER!")</f>
        <v>You're A Winner</v>
      </c>
    </row>
    <row r="44" spans="1:21" ht="15" customHeight="1" x14ac:dyDescent="0.25">
      <c r="A44" s="13">
        <v>23</v>
      </c>
      <c r="B44" s="12" t="s">
        <v>437</v>
      </c>
      <c r="C44" s="14" t="s">
        <v>81</v>
      </c>
      <c r="D44" s="14" t="s">
        <v>80</v>
      </c>
      <c r="E44" s="14" t="s">
        <v>438</v>
      </c>
      <c r="F44" s="14" t="s">
        <v>439</v>
      </c>
      <c r="G44" s="14" t="s">
        <v>440</v>
      </c>
      <c r="H44" s="14" t="s">
        <v>389</v>
      </c>
      <c r="I44" s="14" t="s">
        <v>441</v>
      </c>
      <c r="J44" s="14" t="s">
        <v>442</v>
      </c>
      <c r="K44" s="14" t="s">
        <v>443</v>
      </c>
      <c r="L44" s="14" t="s">
        <v>444</v>
      </c>
      <c r="M44" s="4">
        <v>1.02</v>
      </c>
      <c r="N44" s="5">
        <f>IF('VLookup Practice'!PercentPersonnel&gt;=100%,1000,IF('VLookup Practice'!PercentPersonnel&gt;=95%,750,IF('VLookup Practice'!PercentPersonnel&gt;=90%,500,IF('VLookup Practice'!PercentPersonnel&gt;=85%,250,0))))</f>
        <v>1000</v>
      </c>
      <c r="O44" s="14" t="s">
        <v>21</v>
      </c>
      <c r="P44" s="15" t="s">
        <v>445</v>
      </c>
      <c r="Q44" s="15" t="s">
        <v>446</v>
      </c>
      <c r="R44" s="16">
        <f t="shared" ca="1" si="0"/>
        <v>38</v>
      </c>
      <c r="S44" s="16">
        <f t="shared" si="1"/>
        <v>22</v>
      </c>
      <c r="T44" s="17">
        <f t="shared" ca="1" si="2"/>
        <v>15.956194387405887</v>
      </c>
      <c r="U44" s="18" t="str">
        <f>IF('VLookup Practice'!PercentPersonnel&gt;=100%,"You're A Winner","LOSER!")</f>
        <v>You're A Winner</v>
      </c>
    </row>
    <row r="45" spans="1:21" ht="15" customHeight="1" x14ac:dyDescent="0.25">
      <c r="A45" s="13">
        <v>24</v>
      </c>
      <c r="B45" s="12" t="s">
        <v>447</v>
      </c>
      <c r="C45" s="14" t="s">
        <v>82</v>
      </c>
      <c r="D45" s="14" t="s">
        <v>80</v>
      </c>
      <c r="E45" s="14" t="s">
        <v>448</v>
      </c>
      <c r="F45" s="14" t="s">
        <v>449</v>
      </c>
      <c r="G45" s="14" t="s">
        <v>134</v>
      </c>
      <c r="H45" s="14" t="s">
        <v>135</v>
      </c>
      <c r="I45" s="14" t="s">
        <v>136</v>
      </c>
      <c r="J45" s="14" t="s">
        <v>450</v>
      </c>
      <c r="K45" s="14" t="s">
        <v>451</v>
      </c>
      <c r="L45" s="14" t="s">
        <v>452</v>
      </c>
      <c r="M45" s="4">
        <v>0.78</v>
      </c>
      <c r="N45" s="5">
        <f>IF('VLookup Practice'!PercentPersonnel&gt;=100%,1000,IF('VLookup Practice'!PercentPersonnel&gt;=95%,750,IF('VLookup Practice'!PercentPersonnel&gt;=90%,500,IF('VLookup Practice'!PercentPersonnel&gt;=85%,250,0))))</f>
        <v>0</v>
      </c>
      <c r="O45" s="14" t="s">
        <v>30</v>
      </c>
      <c r="P45" s="15" t="s">
        <v>453</v>
      </c>
      <c r="Q45" s="15" t="s">
        <v>454</v>
      </c>
      <c r="R45" s="16">
        <f t="shared" ca="1" si="0"/>
        <v>38</v>
      </c>
      <c r="S45" s="16">
        <f t="shared" si="1"/>
        <v>22</v>
      </c>
      <c r="T45" s="17">
        <f t="shared" ca="1" si="2"/>
        <v>15.832991101984941</v>
      </c>
      <c r="U45" s="18" t="str">
        <f>IF('VLookup Practice'!PercentPersonnel&gt;=100%,"You're A Winner","LOSER!")</f>
        <v>LOSER!</v>
      </c>
    </row>
    <row r="46" spans="1:21" ht="15" customHeight="1" x14ac:dyDescent="0.25">
      <c r="A46" s="13">
        <v>7</v>
      </c>
      <c r="B46" s="12" t="s">
        <v>455</v>
      </c>
      <c r="C46" s="14" t="s">
        <v>83</v>
      </c>
      <c r="D46" s="14" t="s">
        <v>80</v>
      </c>
      <c r="E46" s="14" t="s">
        <v>456</v>
      </c>
      <c r="F46" s="14" t="s">
        <v>457</v>
      </c>
      <c r="G46" s="14" t="s">
        <v>176</v>
      </c>
      <c r="H46" s="14" t="s">
        <v>125</v>
      </c>
      <c r="I46" s="14" t="s">
        <v>348</v>
      </c>
      <c r="J46" s="14" t="s">
        <v>458</v>
      </c>
      <c r="K46" s="14" t="s">
        <v>459</v>
      </c>
      <c r="L46" s="14" t="s">
        <v>460</v>
      </c>
      <c r="M46" s="4">
        <v>0.88</v>
      </c>
      <c r="N46" s="5">
        <f>IF('VLookup Practice'!PercentPersonnel&gt;=100%,1000,IF('VLookup Practice'!PercentPersonnel&gt;=95%,750,IF('VLookup Practice'!PercentPersonnel&gt;=90%,500,IF('VLookup Practice'!PercentPersonnel&gt;=85%,250,0))))</f>
        <v>250</v>
      </c>
      <c r="O46" s="14" t="s">
        <v>24</v>
      </c>
      <c r="P46" s="15" t="s">
        <v>461</v>
      </c>
      <c r="Q46" s="15" t="s">
        <v>353</v>
      </c>
      <c r="R46" s="16">
        <f t="shared" ca="1" si="0"/>
        <v>39</v>
      </c>
      <c r="S46" s="16">
        <f t="shared" si="1"/>
        <v>23</v>
      </c>
      <c r="T46" s="17">
        <f t="shared" ca="1" si="2"/>
        <v>17.574264202600958</v>
      </c>
      <c r="U46" s="18" t="str">
        <f>IF('VLookup Practice'!PercentPersonnel&gt;=100%,"You're A Winner","LOSER!")</f>
        <v>LOSER!</v>
      </c>
    </row>
    <row r="47" spans="1:21" ht="15" customHeight="1" x14ac:dyDescent="0.25">
      <c r="A47" s="13">
        <v>2</v>
      </c>
      <c r="B47" s="12" t="s">
        <v>462</v>
      </c>
      <c r="C47" s="14" t="s">
        <v>84</v>
      </c>
      <c r="D47" s="14" t="s">
        <v>80</v>
      </c>
      <c r="E47" s="14" t="s">
        <v>463</v>
      </c>
      <c r="F47" s="14" t="s">
        <v>464</v>
      </c>
      <c r="G47" s="14" t="s">
        <v>124</v>
      </c>
      <c r="H47" s="14" t="s">
        <v>125</v>
      </c>
      <c r="I47" s="14" t="s">
        <v>465</v>
      </c>
      <c r="J47" s="14" t="s">
        <v>466</v>
      </c>
      <c r="K47" s="14" t="s">
        <v>467</v>
      </c>
      <c r="L47" s="14" t="s">
        <v>468</v>
      </c>
      <c r="M47" s="4">
        <v>0.7</v>
      </c>
      <c r="N47" s="5">
        <f>IF('VLookup Practice'!PercentPersonnel&gt;=100%,1000,IF('VLookup Practice'!PercentPersonnel&gt;=95%,750,IF('VLookup Practice'!PercentPersonnel&gt;=90%,500,IF('VLookup Practice'!PercentPersonnel&gt;=85%,250,0))))</f>
        <v>0</v>
      </c>
      <c r="O47" s="14" t="s">
        <v>30</v>
      </c>
      <c r="P47" s="15" t="s">
        <v>469</v>
      </c>
      <c r="Q47" s="15" t="s">
        <v>286</v>
      </c>
      <c r="R47" s="16">
        <f t="shared" ca="1" si="0"/>
        <v>43</v>
      </c>
      <c r="S47" s="16">
        <f t="shared" si="1"/>
        <v>26</v>
      </c>
      <c r="T47" s="17">
        <f t="shared" ca="1" si="2"/>
        <v>17.577002053388089</v>
      </c>
      <c r="U47" s="18" t="str">
        <f>IF('VLookup Practice'!PercentPersonnel&gt;=100%,"You're A Winner","LOSER!")</f>
        <v>LOSER!</v>
      </c>
    </row>
    <row r="48" spans="1:21" ht="15" customHeight="1" x14ac:dyDescent="0.25">
      <c r="A48" s="13">
        <v>38</v>
      </c>
      <c r="B48" s="12" t="s">
        <v>470</v>
      </c>
      <c r="C48" s="14" t="s">
        <v>85</v>
      </c>
      <c r="D48" s="14" t="s">
        <v>86</v>
      </c>
      <c r="E48" s="14" t="s">
        <v>471</v>
      </c>
      <c r="F48" s="14" t="s">
        <v>114</v>
      </c>
      <c r="G48" s="14" t="s">
        <v>176</v>
      </c>
      <c r="H48" s="14" t="s">
        <v>125</v>
      </c>
      <c r="I48" s="14" t="s">
        <v>382</v>
      </c>
      <c r="J48" s="14" t="s">
        <v>472</v>
      </c>
      <c r="K48" s="14" t="s">
        <v>473</v>
      </c>
      <c r="L48" s="14" t="s">
        <v>474</v>
      </c>
      <c r="M48" s="4">
        <v>0.86</v>
      </c>
      <c r="N48" s="5">
        <f>IF('VLookup Practice'!PercentPersonnel&gt;=100%,1000,IF('VLookup Practice'!PercentPersonnel&gt;=95%,750,IF('VLookup Practice'!PercentPersonnel&gt;=90%,500,IF('VLookup Practice'!PercentPersonnel&gt;=85%,250,0))))</f>
        <v>250</v>
      </c>
      <c r="O48" s="14" t="s">
        <v>23</v>
      </c>
      <c r="P48" s="15" t="s">
        <v>475</v>
      </c>
      <c r="Q48" s="15" t="s">
        <v>476</v>
      </c>
      <c r="R48" s="16">
        <f t="shared" ca="1" si="0"/>
        <v>78</v>
      </c>
      <c r="S48" s="16">
        <f t="shared" si="1"/>
        <v>63</v>
      </c>
      <c r="T48" s="17">
        <f t="shared" ca="1" si="2"/>
        <v>15.581108829568789</v>
      </c>
      <c r="U48" s="18" t="str">
        <f>IF('VLookup Practice'!PercentPersonnel&gt;=100%,"You're A Winner","LOSER!")</f>
        <v>LOSER!</v>
      </c>
    </row>
    <row r="49" spans="1:21" ht="15" customHeight="1" x14ac:dyDescent="0.25">
      <c r="A49" s="13">
        <v>14</v>
      </c>
      <c r="B49" s="12" t="s">
        <v>477</v>
      </c>
      <c r="C49" s="14" t="s">
        <v>87</v>
      </c>
      <c r="D49" s="14" t="s">
        <v>88</v>
      </c>
      <c r="E49" s="14" t="s">
        <v>478</v>
      </c>
      <c r="F49" s="14" t="s">
        <v>479</v>
      </c>
      <c r="G49" s="14" t="s">
        <v>373</v>
      </c>
      <c r="H49" s="14" t="s">
        <v>125</v>
      </c>
      <c r="I49" s="14" t="s">
        <v>374</v>
      </c>
      <c r="J49" s="14" t="s">
        <v>480</v>
      </c>
      <c r="K49" s="14" t="s">
        <v>481</v>
      </c>
      <c r="L49" s="14" t="s">
        <v>482</v>
      </c>
      <c r="M49" s="4">
        <v>0.9</v>
      </c>
      <c r="N49" s="5">
        <f>IF('VLookup Practice'!PercentPersonnel&gt;=100%,1000,IF('VLookup Practice'!PercentPersonnel&gt;=95%,750,IF('VLookup Practice'!PercentPersonnel&gt;=90%,500,IF('VLookup Practice'!PercentPersonnel&gt;=85%,250,0))))</f>
        <v>500</v>
      </c>
      <c r="O49" s="14" t="s">
        <v>14</v>
      </c>
      <c r="P49" s="15" t="s">
        <v>483</v>
      </c>
      <c r="Q49" s="15" t="s">
        <v>484</v>
      </c>
      <c r="R49" s="16">
        <f t="shared" ca="1" si="0"/>
        <v>74</v>
      </c>
      <c r="S49" s="16">
        <f t="shared" si="1"/>
        <v>57</v>
      </c>
      <c r="T49" s="17">
        <f t="shared" ca="1" si="2"/>
        <v>17.456536618754278</v>
      </c>
      <c r="U49" s="18" t="str">
        <f>IF('VLookup Practice'!PercentPersonnel&gt;=100%,"You're A Winner","LOSER!")</f>
        <v>LOSER!</v>
      </c>
    </row>
    <row r="50" spans="1:21" ht="15" customHeight="1" x14ac:dyDescent="0.25">
      <c r="A50" s="13">
        <v>17</v>
      </c>
      <c r="B50" s="12" t="s">
        <v>485</v>
      </c>
      <c r="C50" s="14" t="s">
        <v>89</v>
      </c>
      <c r="D50" s="14" t="s">
        <v>90</v>
      </c>
      <c r="E50" s="14" t="s">
        <v>486</v>
      </c>
      <c r="F50" s="14" t="s">
        <v>114</v>
      </c>
      <c r="G50" s="14" t="s">
        <v>487</v>
      </c>
      <c r="H50" s="14" t="s">
        <v>398</v>
      </c>
      <c r="I50" s="14" t="s">
        <v>488</v>
      </c>
      <c r="J50" s="14" t="s">
        <v>489</v>
      </c>
      <c r="K50" s="14" t="s">
        <v>490</v>
      </c>
      <c r="L50" s="14" t="s">
        <v>491</v>
      </c>
      <c r="M50" s="4">
        <v>0.98</v>
      </c>
      <c r="N50" s="5">
        <f>IF('VLookup Practice'!PercentPersonnel&gt;=100%,1000,IF('VLookup Practice'!PercentPersonnel&gt;=95%,750,IF('VLookup Practice'!PercentPersonnel&gt;=90%,500,IF('VLookup Practice'!PercentPersonnel&gt;=85%,250,0))))</f>
        <v>750</v>
      </c>
      <c r="O50" s="14" t="s">
        <v>11</v>
      </c>
      <c r="P50" s="15" t="s">
        <v>492</v>
      </c>
      <c r="Q50" s="15" t="s">
        <v>493</v>
      </c>
      <c r="R50" s="16">
        <f t="shared" ca="1" si="0"/>
        <v>62</v>
      </c>
      <c r="S50" s="16">
        <f t="shared" si="1"/>
        <v>47</v>
      </c>
      <c r="T50" s="17">
        <f t="shared" ca="1" si="2"/>
        <v>16</v>
      </c>
      <c r="U50" s="18" t="str">
        <f>IF('VLookup Practice'!PercentPersonnel&gt;=100%,"You're A Winner","LOSER!")</f>
        <v>LOSER!</v>
      </c>
    </row>
    <row r="51" spans="1:21" ht="15" customHeight="1" x14ac:dyDescent="0.25">
      <c r="A51" s="13">
        <v>65</v>
      </c>
      <c r="B51" s="12">
        <v>340</v>
      </c>
      <c r="C51" s="14" t="s">
        <v>69</v>
      </c>
      <c r="D51" s="14" t="s">
        <v>496</v>
      </c>
      <c r="E51" s="14" t="s">
        <v>497</v>
      </c>
      <c r="F51" s="14"/>
      <c r="G51" s="14" t="s">
        <v>134</v>
      </c>
      <c r="H51" s="14" t="s">
        <v>135</v>
      </c>
      <c r="I51" s="14" t="s">
        <v>498</v>
      </c>
      <c r="J51" s="14" t="s">
        <v>499</v>
      </c>
      <c r="K51" s="14" t="s">
        <v>500</v>
      </c>
      <c r="L51" s="14" t="s">
        <v>501</v>
      </c>
      <c r="M51" s="4">
        <v>0.88</v>
      </c>
      <c r="N51" s="5">
        <f>IF('VLookup Practice'!PercentPersonnel&gt;=100%,1000,IF('VLookup Practice'!PercentPersonnel&gt;=95%,750,IF('VLookup Practice'!PercentPersonnel&gt;=90%,500,IF('VLookup Practice'!PercentPersonnel&gt;=85%,250,0))))</f>
        <v>250</v>
      </c>
      <c r="O51" s="14" t="s">
        <v>23</v>
      </c>
      <c r="P51" s="15">
        <v>29366</v>
      </c>
      <c r="Q51" s="15">
        <v>38473</v>
      </c>
      <c r="R51" s="16">
        <f ca="1">ROUNDDOWN(((TODAY()-P51)/365.25),0)</f>
        <v>38</v>
      </c>
      <c r="S51" s="16">
        <f>YEAR(Q51)-YEAR(P51)</f>
        <v>25</v>
      </c>
      <c r="T51" s="17">
        <f ca="1">(TODAY()-Q51)/365.25</f>
        <v>13.25119780971937</v>
      </c>
      <c r="U51" s="18" t="str">
        <f>IF('VLookup Practice'!PercentPersonnel&gt;=100%,"You're A Winner","LOSER!")</f>
        <v>LOSER!</v>
      </c>
    </row>
  </sheetData>
  <hyperlinks>
    <hyperlink ref="J51" r:id="rId1" xr:uid="{00000000-0004-0000-1C00-000000000000}"/>
  </hyperlinks>
  <pageMargins left="0.75" right="0.75" top="1" bottom="1" header="0.5" footer="0.5"/>
  <pageSetup orientation="portrait" horizontalDpi="4294967293" r:id="rId2"/>
  <headerFooter alignWithMargins="0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2060"/>
  </sheetPr>
  <dimension ref="A1:F101"/>
  <sheetViews>
    <sheetView workbookViewId="0">
      <selection activeCell="B2" sqref="B2"/>
    </sheetView>
  </sheetViews>
  <sheetFormatPr defaultRowHeight="12.75" x14ac:dyDescent="0.2"/>
  <cols>
    <col min="2" max="2" width="10" bestFit="1" customWidth="1"/>
    <col min="3" max="3" width="10.140625" bestFit="1" customWidth="1"/>
    <col min="4" max="4" width="11.5703125" customWidth="1"/>
    <col min="5" max="5" width="13" customWidth="1"/>
  </cols>
  <sheetData>
    <row r="1" spans="1:6" x14ac:dyDescent="0.2">
      <c r="A1" t="s">
        <v>521</v>
      </c>
      <c r="B1" t="s">
        <v>3</v>
      </c>
      <c r="C1" t="s">
        <v>2</v>
      </c>
      <c r="D1" t="s">
        <v>5</v>
      </c>
      <c r="E1" t="s">
        <v>91</v>
      </c>
      <c r="F1" t="s">
        <v>109</v>
      </c>
    </row>
    <row r="2" spans="1:6" x14ac:dyDescent="0.2">
      <c r="A2">
        <v>1</v>
      </c>
    </row>
    <row r="3" spans="1:6" x14ac:dyDescent="0.2">
      <c r="A3">
        <v>2</v>
      </c>
    </row>
    <row r="4" spans="1:6" x14ac:dyDescent="0.2">
      <c r="A4">
        <v>3</v>
      </c>
    </row>
    <row r="5" spans="1:6" x14ac:dyDescent="0.2">
      <c r="A5">
        <v>4</v>
      </c>
    </row>
    <row r="6" spans="1:6" x14ac:dyDescent="0.2">
      <c r="A6">
        <v>5</v>
      </c>
    </row>
    <row r="7" spans="1:6" x14ac:dyDescent="0.2">
      <c r="A7">
        <v>6</v>
      </c>
    </row>
    <row r="8" spans="1:6" x14ac:dyDescent="0.2">
      <c r="A8">
        <v>7</v>
      </c>
    </row>
    <row r="9" spans="1:6" x14ac:dyDescent="0.2">
      <c r="A9">
        <v>8</v>
      </c>
    </row>
    <row r="10" spans="1:6" x14ac:dyDescent="0.2">
      <c r="A10">
        <v>9</v>
      </c>
    </row>
    <row r="11" spans="1:6" x14ac:dyDescent="0.2">
      <c r="A11">
        <v>10</v>
      </c>
    </row>
    <row r="12" spans="1:6" x14ac:dyDescent="0.2">
      <c r="A12">
        <v>11</v>
      </c>
    </row>
    <row r="13" spans="1:6" x14ac:dyDescent="0.2">
      <c r="A13">
        <v>12</v>
      </c>
    </row>
    <row r="14" spans="1:6" x14ac:dyDescent="0.2">
      <c r="A14">
        <v>13</v>
      </c>
    </row>
    <row r="15" spans="1:6" x14ac:dyDescent="0.2">
      <c r="A15">
        <v>14</v>
      </c>
    </row>
    <row r="16" spans="1:6" x14ac:dyDescent="0.2">
      <c r="A16">
        <v>15</v>
      </c>
    </row>
    <row r="17" spans="1:1" x14ac:dyDescent="0.2">
      <c r="A17">
        <v>16</v>
      </c>
    </row>
    <row r="18" spans="1:1" x14ac:dyDescent="0.2">
      <c r="A18">
        <v>17</v>
      </c>
    </row>
    <row r="19" spans="1:1" x14ac:dyDescent="0.2">
      <c r="A19">
        <v>18</v>
      </c>
    </row>
    <row r="20" spans="1:1" x14ac:dyDescent="0.2">
      <c r="A20">
        <v>19</v>
      </c>
    </row>
    <row r="21" spans="1:1" x14ac:dyDescent="0.2">
      <c r="A21">
        <v>20</v>
      </c>
    </row>
    <row r="22" spans="1:1" x14ac:dyDescent="0.2">
      <c r="A22">
        <v>21</v>
      </c>
    </row>
    <row r="23" spans="1:1" x14ac:dyDescent="0.2">
      <c r="A23">
        <v>22</v>
      </c>
    </row>
    <row r="24" spans="1:1" x14ac:dyDescent="0.2">
      <c r="A24">
        <v>23</v>
      </c>
    </row>
    <row r="25" spans="1:1" x14ac:dyDescent="0.2">
      <c r="A25">
        <v>24</v>
      </c>
    </row>
    <row r="26" spans="1:1" x14ac:dyDescent="0.2">
      <c r="A26">
        <v>25</v>
      </c>
    </row>
    <row r="27" spans="1:1" x14ac:dyDescent="0.2">
      <c r="A27">
        <v>26</v>
      </c>
    </row>
    <row r="28" spans="1:1" x14ac:dyDescent="0.2">
      <c r="A28">
        <v>27</v>
      </c>
    </row>
    <row r="29" spans="1:1" x14ac:dyDescent="0.2">
      <c r="A29">
        <v>28</v>
      </c>
    </row>
    <row r="30" spans="1:1" x14ac:dyDescent="0.2">
      <c r="A30">
        <v>29</v>
      </c>
    </row>
    <row r="31" spans="1:1" x14ac:dyDescent="0.2">
      <c r="A31">
        <v>30</v>
      </c>
    </row>
    <row r="32" spans="1:1" x14ac:dyDescent="0.2">
      <c r="A32">
        <v>31</v>
      </c>
    </row>
    <row r="33" spans="1:1" x14ac:dyDescent="0.2">
      <c r="A33">
        <v>32</v>
      </c>
    </row>
    <row r="34" spans="1:1" x14ac:dyDescent="0.2">
      <c r="A34">
        <v>33</v>
      </c>
    </row>
    <row r="35" spans="1:1" x14ac:dyDescent="0.2">
      <c r="A35">
        <v>34</v>
      </c>
    </row>
    <row r="36" spans="1:1" x14ac:dyDescent="0.2">
      <c r="A36">
        <v>35</v>
      </c>
    </row>
    <row r="37" spans="1:1" x14ac:dyDescent="0.2">
      <c r="A37">
        <v>36</v>
      </c>
    </row>
    <row r="38" spans="1:1" x14ac:dyDescent="0.2">
      <c r="A38">
        <v>37</v>
      </c>
    </row>
    <row r="39" spans="1:1" x14ac:dyDescent="0.2">
      <c r="A39">
        <v>38</v>
      </c>
    </row>
    <row r="40" spans="1:1" x14ac:dyDescent="0.2">
      <c r="A40">
        <v>39</v>
      </c>
    </row>
    <row r="41" spans="1:1" x14ac:dyDescent="0.2">
      <c r="A41">
        <v>40</v>
      </c>
    </row>
    <row r="42" spans="1:1" x14ac:dyDescent="0.2">
      <c r="A42">
        <v>41</v>
      </c>
    </row>
    <row r="43" spans="1:1" x14ac:dyDescent="0.2">
      <c r="A43">
        <v>42</v>
      </c>
    </row>
    <row r="44" spans="1:1" x14ac:dyDescent="0.2">
      <c r="A44">
        <v>43</v>
      </c>
    </row>
    <row r="45" spans="1:1" x14ac:dyDescent="0.2">
      <c r="A45">
        <v>44</v>
      </c>
    </row>
    <row r="46" spans="1:1" x14ac:dyDescent="0.2">
      <c r="A46">
        <v>45</v>
      </c>
    </row>
    <row r="47" spans="1:1" x14ac:dyDescent="0.2">
      <c r="A47">
        <v>46</v>
      </c>
    </row>
    <row r="48" spans="1:1" x14ac:dyDescent="0.2">
      <c r="A48">
        <v>47</v>
      </c>
    </row>
    <row r="49" spans="1:1" x14ac:dyDescent="0.2">
      <c r="A49">
        <v>48</v>
      </c>
    </row>
    <row r="50" spans="1:1" x14ac:dyDescent="0.2">
      <c r="A50">
        <v>49</v>
      </c>
    </row>
    <row r="51" spans="1:1" x14ac:dyDescent="0.2">
      <c r="A51">
        <v>50</v>
      </c>
    </row>
    <row r="52" spans="1:1" x14ac:dyDescent="0.2">
      <c r="A52">
        <v>51</v>
      </c>
    </row>
    <row r="53" spans="1:1" x14ac:dyDescent="0.2">
      <c r="A53">
        <v>52</v>
      </c>
    </row>
    <row r="54" spans="1:1" x14ac:dyDescent="0.2">
      <c r="A54">
        <v>53</v>
      </c>
    </row>
    <row r="55" spans="1:1" x14ac:dyDescent="0.2">
      <c r="A55">
        <v>54</v>
      </c>
    </row>
    <row r="56" spans="1:1" x14ac:dyDescent="0.2">
      <c r="A56">
        <v>55</v>
      </c>
    </row>
    <row r="57" spans="1:1" x14ac:dyDescent="0.2">
      <c r="A57">
        <v>56</v>
      </c>
    </row>
    <row r="58" spans="1:1" x14ac:dyDescent="0.2">
      <c r="A58">
        <v>57</v>
      </c>
    </row>
    <row r="59" spans="1:1" x14ac:dyDescent="0.2">
      <c r="A59">
        <v>58</v>
      </c>
    </row>
    <row r="60" spans="1:1" x14ac:dyDescent="0.2">
      <c r="A60">
        <v>59</v>
      </c>
    </row>
    <row r="61" spans="1:1" x14ac:dyDescent="0.2">
      <c r="A61">
        <v>60</v>
      </c>
    </row>
    <row r="62" spans="1:1" x14ac:dyDescent="0.2">
      <c r="A62">
        <v>61</v>
      </c>
    </row>
    <row r="63" spans="1:1" x14ac:dyDescent="0.2">
      <c r="A63">
        <v>62</v>
      </c>
    </row>
    <row r="64" spans="1:1" x14ac:dyDescent="0.2">
      <c r="A64">
        <v>63</v>
      </c>
    </row>
    <row r="65" spans="1:1" x14ac:dyDescent="0.2">
      <c r="A65">
        <v>64</v>
      </c>
    </row>
    <row r="66" spans="1:1" x14ac:dyDescent="0.2">
      <c r="A66">
        <v>65</v>
      </c>
    </row>
    <row r="67" spans="1:1" x14ac:dyDescent="0.2">
      <c r="A67">
        <v>66</v>
      </c>
    </row>
    <row r="68" spans="1:1" x14ac:dyDescent="0.2">
      <c r="A68">
        <v>67</v>
      </c>
    </row>
    <row r="69" spans="1:1" x14ac:dyDescent="0.2">
      <c r="A69">
        <v>68</v>
      </c>
    </row>
    <row r="70" spans="1:1" x14ac:dyDescent="0.2">
      <c r="A70">
        <v>69</v>
      </c>
    </row>
    <row r="71" spans="1:1" x14ac:dyDescent="0.2">
      <c r="A71">
        <v>70</v>
      </c>
    </row>
    <row r="72" spans="1:1" x14ac:dyDescent="0.2">
      <c r="A72">
        <v>71</v>
      </c>
    </row>
    <row r="73" spans="1:1" x14ac:dyDescent="0.2">
      <c r="A73">
        <v>72</v>
      </c>
    </row>
    <row r="74" spans="1:1" x14ac:dyDescent="0.2">
      <c r="A74">
        <v>73</v>
      </c>
    </row>
    <row r="75" spans="1:1" x14ac:dyDescent="0.2">
      <c r="A75">
        <v>74</v>
      </c>
    </row>
    <row r="76" spans="1:1" x14ac:dyDescent="0.2">
      <c r="A76">
        <v>75</v>
      </c>
    </row>
    <row r="77" spans="1:1" x14ac:dyDescent="0.2">
      <c r="A77">
        <v>76</v>
      </c>
    </row>
    <row r="78" spans="1:1" x14ac:dyDescent="0.2">
      <c r="A78">
        <v>77</v>
      </c>
    </row>
    <row r="79" spans="1:1" x14ac:dyDescent="0.2">
      <c r="A79">
        <v>78</v>
      </c>
    </row>
    <row r="80" spans="1:1" x14ac:dyDescent="0.2">
      <c r="A80">
        <v>79</v>
      </c>
    </row>
    <row r="81" spans="1:1" x14ac:dyDescent="0.2">
      <c r="A81">
        <v>80</v>
      </c>
    </row>
    <row r="82" spans="1:1" x14ac:dyDescent="0.2">
      <c r="A82">
        <v>81</v>
      </c>
    </row>
    <row r="83" spans="1:1" x14ac:dyDescent="0.2">
      <c r="A83">
        <v>82</v>
      </c>
    </row>
    <row r="84" spans="1:1" x14ac:dyDescent="0.2">
      <c r="A84">
        <v>83</v>
      </c>
    </row>
    <row r="85" spans="1:1" x14ac:dyDescent="0.2">
      <c r="A85">
        <v>84</v>
      </c>
    </row>
    <row r="86" spans="1:1" x14ac:dyDescent="0.2">
      <c r="A86">
        <v>85</v>
      </c>
    </row>
    <row r="87" spans="1:1" x14ac:dyDescent="0.2">
      <c r="A87">
        <v>86</v>
      </c>
    </row>
    <row r="88" spans="1:1" x14ac:dyDescent="0.2">
      <c r="A88">
        <v>87</v>
      </c>
    </row>
    <row r="89" spans="1:1" x14ac:dyDescent="0.2">
      <c r="A89">
        <v>88</v>
      </c>
    </row>
    <row r="90" spans="1:1" x14ac:dyDescent="0.2">
      <c r="A90">
        <v>89</v>
      </c>
    </row>
    <row r="91" spans="1:1" x14ac:dyDescent="0.2">
      <c r="A91">
        <v>90</v>
      </c>
    </row>
    <row r="92" spans="1:1" x14ac:dyDescent="0.2">
      <c r="A92">
        <v>91</v>
      </c>
    </row>
    <row r="93" spans="1:1" x14ac:dyDescent="0.2">
      <c r="A93">
        <v>92</v>
      </c>
    </row>
    <row r="94" spans="1:1" x14ac:dyDescent="0.2">
      <c r="A94">
        <v>93</v>
      </c>
    </row>
    <row r="95" spans="1:1" x14ac:dyDescent="0.2">
      <c r="A95">
        <v>94</v>
      </c>
    </row>
    <row r="96" spans="1:1" x14ac:dyDescent="0.2">
      <c r="A96">
        <v>95</v>
      </c>
    </row>
    <row r="97" spans="1:1" x14ac:dyDescent="0.2">
      <c r="A97">
        <v>96</v>
      </c>
    </row>
    <row r="98" spans="1:1" x14ac:dyDescent="0.2">
      <c r="A98">
        <v>97</v>
      </c>
    </row>
    <row r="99" spans="1:1" x14ac:dyDescent="0.2">
      <c r="A99">
        <v>98</v>
      </c>
    </row>
    <row r="100" spans="1:1" x14ac:dyDescent="0.2">
      <c r="A100">
        <v>99</v>
      </c>
    </row>
    <row r="101" spans="1:1" x14ac:dyDescent="0.2">
      <c r="A101">
        <v>100</v>
      </c>
    </row>
  </sheetData>
  <pageMargins left="0.7" right="0.7" top="0.75" bottom="0.75" header="0.3" footer="0.3"/>
  <pageSetup paperSize="0" orientation="portrait" horizontalDpi="0" verticalDpi="0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1">
    <tabColor indexed="58"/>
  </sheetPr>
  <dimension ref="A1:R71"/>
  <sheetViews>
    <sheetView workbookViewId="0">
      <selection activeCell="B3" sqref="B3"/>
    </sheetView>
  </sheetViews>
  <sheetFormatPr defaultRowHeight="12.75" x14ac:dyDescent="0.2"/>
  <cols>
    <col min="1" max="2" width="14" customWidth="1"/>
    <col min="3" max="3" width="12" style="7" customWidth="1"/>
    <col min="4" max="4" width="14" customWidth="1"/>
    <col min="5" max="5" width="14" style="21" customWidth="1"/>
    <col min="6" max="6" width="14" customWidth="1"/>
    <col min="7" max="7" width="14.5703125" customWidth="1"/>
    <col min="8" max="8" width="11.28515625" customWidth="1"/>
    <col min="9" max="9" width="13.42578125" bestFit="1" customWidth="1"/>
    <col min="10" max="10" width="9" customWidth="1"/>
    <col min="11" max="11" width="10.7109375" bestFit="1" customWidth="1"/>
    <col min="12" max="12" width="9" customWidth="1"/>
    <col min="13" max="14" width="13.7109375" bestFit="1" customWidth="1"/>
    <col min="15" max="16" width="10.7109375" bestFit="1" customWidth="1"/>
  </cols>
  <sheetData>
    <row r="1" spans="1:18" ht="16.5" thickTop="1" thickBot="1" x14ac:dyDescent="0.3">
      <c r="A1" s="74" t="s">
        <v>510</v>
      </c>
      <c r="B1" s="75"/>
      <c r="C1" s="75"/>
      <c r="D1" s="75"/>
      <c r="E1" s="76"/>
      <c r="F1" s="77" t="s">
        <v>511</v>
      </c>
      <c r="G1" s="77"/>
      <c r="H1" s="77"/>
      <c r="I1" s="77"/>
      <c r="J1" s="77"/>
      <c r="K1" s="78"/>
    </row>
    <row r="2" spans="1:18" ht="30.75" thickTop="1" x14ac:dyDescent="0.25">
      <c r="A2" s="62" t="s">
        <v>2</v>
      </c>
      <c r="B2" s="63" t="s">
        <v>3</v>
      </c>
      <c r="C2" s="64" t="s">
        <v>5</v>
      </c>
      <c r="D2" s="63" t="s">
        <v>4</v>
      </c>
      <c r="E2" s="65" t="s">
        <v>91</v>
      </c>
      <c r="F2" s="52" t="s">
        <v>95</v>
      </c>
      <c r="G2" s="46">
        <f>DSUM(Personnel,"Bonus",_xlnm.Criteria)</f>
        <v>25100</v>
      </c>
      <c r="H2" s="45" t="s">
        <v>96</v>
      </c>
      <c r="I2" s="46">
        <f>DAVERAGE(Personnel,"Bonus",_xlnm.Criteria)</f>
        <v>545.6521739130435</v>
      </c>
      <c r="J2" s="45" t="s">
        <v>97</v>
      </c>
      <c r="K2" s="47">
        <f>DCOUNT(Personnel,"Bonus",_xlnm.Criteria)</f>
        <v>46</v>
      </c>
    </row>
    <row r="3" spans="1:18" x14ac:dyDescent="0.2">
      <c r="A3" s="56"/>
      <c r="B3" s="51"/>
      <c r="C3" s="49"/>
      <c r="D3" s="50"/>
      <c r="E3" s="55"/>
      <c r="F3" s="53"/>
      <c r="G3" s="46">
        <f>DSUM(A5:R51,"Bonus",A2:F3)</f>
        <v>25100</v>
      </c>
      <c r="H3" s="48"/>
      <c r="I3" s="46">
        <f>DAVERAGE(A5:R51,"Bonus",A2:E3)</f>
        <v>545.6521739130435</v>
      </c>
      <c r="J3" s="48"/>
      <c r="K3" s="48">
        <f>DCOUNT(A5:R51,"Bonus",A2:E3)</f>
        <v>46</v>
      </c>
    </row>
    <row r="4" spans="1:18" ht="13.5" thickBot="1" x14ac:dyDescent="0.25">
      <c r="A4" s="57"/>
      <c r="B4" s="58"/>
      <c r="C4" s="59"/>
      <c r="D4" s="60"/>
      <c r="E4" s="61"/>
      <c r="F4" s="54"/>
      <c r="G4" s="44"/>
      <c r="H4" s="44"/>
      <c r="I4" s="44"/>
      <c r="J4" s="44"/>
      <c r="K4" s="44"/>
    </row>
    <row r="5" spans="1:18" s="2" customFormat="1" ht="61.5" customHeight="1" thickTop="1" x14ac:dyDescent="0.25">
      <c r="A5" s="39" t="s">
        <v>2</v>
      </c>
      <c r="B5" s="39" t="s">
        <v>3</v>
      </c>
      <c r="C5" s="42" t="s">
        <v>5</v>
      </c>
      <c r="D5" s="39" t="s">
        <v>4</v>
      </c>
      <c r="E5" s="43" t="s">
        <v>91</v>
      </c>
      <c r="F5" s="39" t="s">
        <v>509</v>
      </c>
      <c r="G5" s="38" t="s">
        <v>99</v>
      </c>
      <c r="H5" s="38" t="s">
        <v>100</v>
      </c>
      <c r="I5" s="38" t="s">
        <v>101</v>
      </c>
      <c r="J5" s="38" t="s">
        <v>102</v>
      </c>
      <c r="K5" s="38" t="s">
        <v>103</v>
      </c>
      <c r="L5" s="9" t="s">
        <v>104</v>
      </c>
      <c r="M5" s="9" t="s">
        <v>105</v>
      </c>
      <c r="N5" s="9" t="s">
        <v>106</v>
      </c>
      <c r="O5" s="10" t="s">
        <v>107</v>
      </c>
      <c r="P5" s="10" t="s">
        <v>108</v>
      </c>
      <c r="Q5" s="10" t="s">
        <v>109</v>
      </c>
      <c r="R5" s="10" t="s">
        <v>110</v>
      </c>
    </row>
    <row r="6" spans="1:18" ht="15" customHeight="1" x14ac:dyDescent="0.25">
      <c r="A6" s="3" t="s">
        <v>6</v>
      </c>
      <c r="B6" s="3" t="s">
        <v>7</v>
      </c>
      <c r="C6" s="3" t="s">
        <v>8</v>
      </c>
      <c r="D6" s="4">
        <v>1.05</v>
      </c>
      <c r="E6" s="40">
        <v>1000</v>
      </c>
      <c r="F6" s="5">
        <f t="shared" ref="F6:F51" si="0">IF(Percent&gt;=100%,1000,IF(Percent&gt;=95%,750,IF(Percent&gt;=90%,500,IF(Percent&gt;=85%,400,IF(Percent&gt;=80%, 250,IF(Percent&gt;=75%,100,IF(Percent&gt;=70%,50,0)))))))</f>
        <v>1000</v>
      </c>
      <c r="G6" s="14" t="s">
        <v>113</v>
      </c>
      <c r="H6" s="14" t="s">
        <v>114</v>
      </c>
      <c r="I6" s="14" t="s">
        <v>115</v>
      </c>
      <c r="J6" s="14" t="s">
        <v>116</v>
      </c>
      <c r="K6" s="14" t="s">
        <v>117</v>
      </c>
      <c r="L6" s="14" t="s">
        <v>118</v>
      </c>
      <c r="M6" s="14" t="s">
        <v>119</v>
      </c>
      <c r="N6" s="14" t="s">
        <v>120</v>
      </c>
      <c r="O6" s="15" t="s">
        <v>121</v>
      </c>
      <c r="P6" s="15">
        <v>36540</v>
      </c>
      <c r="Q6" s="16">
        <f t="shared" ref="Q6:Q51" ca="1" si="1">ROUNDDOWN(((TODAY()-O6)/365.25),0)</f>
        <v>67</v>
      </c>
      <c r="R6" s="16">
        <f t="shared" ref="R6:R51" si="2">YEAR(P6)-YEAR(O6)</f>
        <v>50</v>
      </c>
    </row>
    <row r="7" spans="1:18" ht="15" customHeight="1" x14ac:dyDescent="0.25">
      <c r="A7" s="3" t="s">
        <v>9</v>
      </c>
      <c r="B7" s="3" t="s">
        <v>10</v>
      </c>
      <c r="C7" s="3" t="s">
        <v>11</v>
      </c>
      <c r="D7" s="4">
        <v>0.88</v>
      </c>
      <c r="E7" s="40">
        <v>400</v>
      </c>
      <c r="F7" s="5">
        <f t="shared" si="0"/>
        <v>400</v>
      </c>
      <c r="G7" s="14" t="s">
        <v>123</v>
      </c>
      <c r="H7" s="14" t="s">
        <v>114</v>
      </c>
      <c r="I7" s="14" t="s">
        <v>124</v>
      </c>
      <c r="J7" s="14" t="s">
        <v>125</v>
      </c>
      <c r="K7" s="14" t="s">
        <v>126</v>
      </c>
      <c r="L7" s="14" t="s">
        <v>127</v>
      </c>
      <c r="M7" s="14" t="s">
        <v>128</v>
      </c>
      <c r="N7" s="14" t="s">
        <v>129</v>
      </c>
      <c r="O7" s="15" t="s">
        <v>130</v>
      </c>
      <c r="P7" s="15" t="s">
        <v>131</v>
      </c>
      <c r="Q7" s="16">
        <f t="shared" ca="1" si="1"/>
        <v>51</v>
      </c>
      <c r="R7" s="16">
        <f t="shared" si="2"/>
        <v>35</v>
      </c>
    </row>
    <row r="8" spans="1:18" ht="15" customHeight="1" x14ac:dyDescent="0.25">
      <c r="A8" s="3" t="s">
        <v>12</v>
      </c>
      <c r="B8" s="3" t="s">
        <v>13</v>
      </c>
      <c r="C8" s="3" t="s">
        <v>14</v>
      </c>
      <c r="D8" s="4">
        <v>0.95</v>
      </c>
      <c r="E8" s="40">
        <v>750</v>
      </c>
      <c r="F8" s="5">
        <f t="shared" si="0"/>
        <v>750</v>
      </c>
      <c r="G8" s="14" t="s">
        <v>133</v>
      </c>
      <c r="H8" s="14" t="s">
        <v>114</v>
      </c>
      <c r="I8" s="14" t="s">
        <v>134</v>
      </c>
      <c r="J8" s="14" t="s">
        <v>135</v>
      </c>
      <c r="K8" s="14" t="s">
        <v>136</v>
      </c>
      <c r="L8" s="14" t="s">
        <v>137</v>
      </c>
      <c r="M8" s="14" t="s">
        <v>138</v>
      </c>
      <c r="N8" s="14" t="s">
        <v>114</v>
      </c>
      <c r="O8" s="15" t="s">
        <v>139</v>
      </c>
      <c r="P8" s="15" t="s">
        <v>140</v>
      </c>
      <c r="Q8" s="16">
        <f t="shared" ca="1" si="1"/>
        <v>88</v>
      </c>
      <c r="R8" s="16">
        <f t="shared" si="2"/>
        <v>71</v>
      </c>
    </row>
    <row r="9" spans="1:18" ht="15" customHeight="1" x14ac:dyDescent="0.25">
      <c r="A9" s="3" t="s">
        <v>15</v>
      </c>
      <c r="B9" s="3" t="s">
        <v>16</v>
      </c>
      <c r="C9" s="3" t="s">
        <v>14</v>
      </c>
      <c r="D9" s="4">
        <v>0.9</v>
      </c>
      <c r="E9" s="40">
        <v>500</v>
      </c>
      <c r="F9" s="5">
        <f t="shared" si="0"/>
        <v>500</v>
      </c>
      <c r="G9" s="14" t="s">
        <v>142</v>
      </c>
      <c r="H9" s="14" t="s">
        <v>114</v>
      </c>
      <c r="I9" s="14" t="s">
        <v>124</v>
      </c>
      <c r="J9" s="14" t="s">
        <v>125</v>
      </c>
      <c r="K9" s="14" t="s">
        <v>143</v>
      </c>
      <c r="L9" s="14" t="s">
        <v>144</v>
      </c>
      <c r="M9" s="14" t="s">
        <v>145</v>
      </c>
      <c r="N9" s="14" t="s">
        <v>146</v>
      </c>
      <c r="O9" s="15" t="s">
        <v>147</v>
      </c>
      <c r="P9" s="15" t="s">
        <v>148</v>
      </c>
      <c r="Q9" s="16">
        <f t="shared" ca="1" si="1"/>
        <v>38</v>
      </c>
      <c r="R9" s="16">
        <f t="shared" si="2"/>
        <v>21</v>
      </c>
    </row>
    <row r="10" spans="1:18" ht="15" customHeight="1" x14ac:dyDescent="0.25">
      <c r="A10" s="3" t="s">
        <v>0</v>
      </c>
      <c r="B10" s="3" t="s">
        <v>17</v>
      </c>
      <c r="C10" s="3" t="s">
        <v>14</v>
      </c>
      <c r="D10" s="4">
        <v>1</v>
      </c>
      <c r="E10" s="40">
        <v>1000</v>
      </c>
      <c r="F10" s="5">
        <f t="shared" si="0"/>
        <v>1000</v>
      </c>
      <c r="G10" s="14" t="s">
        <v>150</v>
      </c>
      <c r="H10" s="14" t="s">
        <v>114</v>
      </c>
      <c r="I10" s="14" t="s">
        <v>151</v>
      </c>
      <c r="J10" s="14" t="s">
        <v>125</v>
      </c>
      <c r="K10" s="14" t="s">
        <v>152</v>
      </c>
      <c r="L10" s="14" t="s">
        <v>153</v>
      </c>
      <c r="M10" s="14" t="s">
        <v>154</v>
      </c>
      <c r="N10" s="14" t="s">
        <v>155</v>
      </c>
      <c r="O10" s="15" t="s">
        <v>156</v>
      </c>
      <c r="P10" s="15" t="s">
        <v>157</v>
      </c>
      <c r="Q10" s="16">
        <f t="shared" ca="1" si="1"/>
        <v>60</v>
      </c>
      <c r="R10" s="16">
        <f t="shared" si="2"/>
        <v>43</v>
      </c>
    </row>
    <row r="11" spans="1:18" ht="15" customHeight="1" x14ac:dyDescent="0.25">
      <c r="A11" s="3" t="s">
        <v>18</v>
      </c>
      <c r="B11" s="3" t="s">
        <v>92</v>
      </c>
      <c r="C11" s="3" t="s">
        <v>14</v>
      </c>
      <c r="D11" s="4">
        <v>0.75</v>
      </c>
      <c r="E11" s="40">
        <v>100</v>
      </c>
      <c r="F11" s="5">
        <f t="shared" si="0"/>
        <v>100</v>
      </c>
      <c r="G11" s="14" t="s">
        <v>159</v>
      </c>
      <c r="H11" s="14" t="s">
        <v>114</v>
      </c>
      <c r="I11" s="14" t="s">
        <v>160</v>
      </c>
      <c r="J11" s="14" t="s">
        <v>125</v>
      </c>
      <c r="K11" s="14" t="s">
        <v>161</v>
      </c>
      <c r="L11" s="14" t="s">
        <v>162</v>
      </c>
      <c r="M11" s="14" t="s">
        <v>163</v>
      </c>
      <c r="N11" s="14" t="s">
        <v>164</v>
      </c>
      <c r="O11" s="15" t="s">
        <v>165</v>
      </c>
      <c r="P11" s="15" t="s">
        <v>166</v>
      </c>
      <c r="Q11" s="16">
        <f t="shared" ca="1" si="1"/>
        <v>58</v>
      </c>
      <c r="R11" s="16">
        <f t="shared" si="2"/>
        <v>42</v>
      </c>
    </row>
    <row r="12" spans="1:18" ht="15" customHeight="1" x14ac:dyDescent="0.25">
      <c r="A12" s="3" t="s">
        <v>19</v>
      </c>
      <c r="B12" s="3" t="s">
        <v>20</v>
      </c>
      <c r="C12" s="3" t="s">
        <v>21</v>
      </c>
      <c r="D12" s="4">
        <v>0.7</v>
      </c>
      <c r="E12" s="40">
        <v>50</v>
      </c>
      <c r="F12" s="5">
        <f t="shared" si="0"/>
        <v>50</v>
      </c>
      <c r="G12" s="14" t="s">
        <v>168</v>
      </c>
      <c r="H12" s="14" t="s">
        <v>114</v>
      </c>
      <c r="I12" s="14" t="s">
        <v>134</v>
      </c>
      <c r="J12" s="14" t="s">
        <v>135</v>
      </c>
      <c r="K12" s="14" t="s">
        <v>136</v>
      </c>
      <c r="L12" s="14" t="s">
        <v>114</v>
      </c>
      <c r="M12" s="14" t="s">
        <v>169</v>
      </c>
      <c r="N12" s="14" t="s">
        <v>170</v>
      </c>
      <c r="O12" s="15" t="s">
        <v>171</v>
      </c>
      <c r="P12" s="15" t="s">
        <v>172</v>
      </c>
      <c r="Q12" s="16">
        <f t="shared" ca="1" si="1"/>
        <v>28</v>
      </c>
      <c r="R12" s="16">
        <f t="shared" si="2"/>
        <v>11</v>
      </c>
    </row>
    <row r="13" spans="1:18" ht="15" customHeight="1" x14ac:dyDescent="0.25">
      <c r="A13" s="3" t="s">
        <v>93</v>
      </c>
      <c r="B13" s="3" t="s">
        <v>22</v>
      </c>
      <c r="C13" s="3" t="s">
        <v>23</v>
      </c>
      <c r="D13" s="4">
        <v>0.92</v>
      </c>
      <c r="E13" s="40">
        <v>500</v>
      </c>
      <c r="F13" s="5">
        <f t="shared" si="0"/>
        <v>500</v>
      </c>
      <c r="G13" s="14" t="s">
        <v>175</v>
      </c>
      <c r="H13" s="14" t="s">
        <v>114</v>
      </c>
      <c r="I13" s="14" t="s">
        <v>176</v>
      </c>
      <c r="J13" s="14" t="s">
        <v>125</v>
      </c>
      <c r="K13" s="14" t="s">
        <v>177</v>
      </c>
      <c r="L13" s="14" t="s">
        <v>178</v>
      </c>
      <c r="M13" s="14" t="s">
        <v>179</v>
      </c>
      <c r="N13" s="14" t="s">
        <v>114</v>
      </c>
      <c r="O13" s="15" t="s">
        <v>180</v>
      </c>
      <c r="P13" s="15" t="s">
        <v>181</v>
      </c>
      <c r="Q13" s="16">
        <f t="shared" ca="1" si="1"/>
        <v>68</v>
      </c>
      <c r="R13" s="16">
        <f t="shared" si="2"/>
        <v>55</v>
      </c>
    </row>
    <row r="14" spans="1:18" ht="15" customHeight="1" x14ac:dyDescent="0.25">
      <c r="A14" s="3" t="s">
        <v>94</v>
      </c>
      <c r="B14" s="3" t="s">
        <v>22</v>
      </c>
      <c r="C14" s="3" t="s">
        <v>24</v>
      </c>
      <c r="D14" s="4">
        <v>1</v>
      </c>
      <c r="E14" s="40">
        <v>1000</v>
      </c>
      <c r="F14" s="5">
        <f t="shared" si="0"/>
        <v>1000</v>
      </c>
      <c r="G14" s="14" t="s">
        <v>183</v>
      </c>
      <c r="H14" s="14" t="s">
        <v>184</v>
      </c>
      <c r="I14" s="14" t="s">
        <v>185</v>
      </c>
      <c r="J14" s="14" t="s">
        <v>186</v>
      </c>
      <c r="K14" s="14" t="s">
        <v>187</v>
      </c>
      <c r="L14" s="14" t="s">
        <v>188</v>
      </c>
      <c r="M14" s="14" t="s">
        <v>189</v>
      </c>
      <c r="N14" s="14" t="s">
        <v>190</v>
      </c>
      <c r="O14" s="15" t="s">
        <v>191</v>
      </c>
      <c r="P14" s="15" t="s">
        <v>192</v>
      </c>
      <c r="Q14" s="16">
        <f t="shared" ca="1" si="1"/>
        <v>75</v>
      </c>
      <c r="R14" s="16">
        <f t="shared" si="2"/>
        <v>59</v>
      </c>
    </row>
    <row r="15" spans="1:18" ht="15" customHeight="1" x14ac:dyDescent="0.25">
      <c r="A15" s="3" t="s">
        <v>25</v>
      </c>
      <c r="B15" s="3" t="s">
        <v>26</v>
      </c>
      <c r="C15" s="3" t="s">
        <v>23</v>
      </c>
      <c r="D15" s="4">
        <v>0.88</v>
      </c>
      <c r="E15" s="40">
        <v>400</v>
      </c>
      <c r="F15" s="5">
        <f t="shared" si="0"/>
        <v>400</v>
      </c>
      <c r="G15" s="14" t="s">
        <v>194</v>
      </c>
      <c r="H15" s="14" t="s">
        <v>114</v>
      </c>
      <c r="I15" s="14" t="s">
        <v>195</v>
      </c>
      <c r="J15" s="14" t="s">
        <v>196</v>
      </c>
      <c r="K15" s="14" t="s">
        <v>197</v>
      </c>
      <c r="L15" s="14" t="s">
        <v>198</v>
      </c>
      <c r="M15" s="14" t="s">
        <v>199</v>
      </c>
      <c r="N15" s="14" t="s">
        <v>200</v>
      </c>
      <c r="O15" s="15">
        <v>16238</v>
      </c>
      <c r="P15" s="15" t="s">
        <v>202</v>
      </c>
      <c r="Q15" s="16">
        <f t="shared" ca="1" si="1"/>
        <v>74</v>
      </c>
      <c r="R15" s="16">
        <f t="shared" si="2"/>
        <v>61</v>
      </c>
    </row>
    <row r="16" spans="1:18" ht="15" customHeight="1" x14ac:dyDescent="0.25">
      <c r="A16" s="3" t="s">
        <v>27</v>
      </c>
      <c r="B16" s="3" t="s">
        <v>28</v>
      </c>
      <c r="C16" s="3" t="s">
        <v>8</v>
      </c>
      <c r="D16" s="4">
        <v>0.84</v>
      </c>
      <c r="E16" s="40">
        <v>250</v>
      </c>
      <c r="F16" s="5">
        <f t="shared" si="0"/>
        <v>250</v>
      </c>
      <c r="G16" s="14" t="s">
        <v>204</v>
      </c>
      <c r="H16" s="14" t="s">
        <v>114</v>
      </c>
      <c r="I16" s="14" t="s">
        <v>205</v>
      </c>
      <c r="J16" s="14" t="s">
        <v>116</v>
      </c>
      <c r="K16" s="14" t="s">
        <v>206</v>
      </c>
      <c r="L16" s="14" t="s">
        <v>207</v>
      </c>
      <c r="M16" s="14" t="s">
        <v>208</v>
      </c>
      <c r="N16" s="14" t="s">
        <v>114</v>
      </c>
      <c r="O16" s="15" t="s">
        <v>209</v>
      </c>
      <c r="P16" s="15" t="s">
        <v>210</v>
      </c>
      <c r="Q16" s="16">
        <f t="shared" ca="1" si="1"/>
        <v>58</v>
      </c>
      <c r="R16" s="16">
        <f t="shared" si="2"/>
        <v>45</v>
      </c>
    </row>
    <row r="17" spans="1:18" ht="15" customHeight="1" x14ac:dyDescent="0.25">
      <c r="A17" s="3" t="s">
        <v>12</v>
      </c>
      <c r="B17" s="3" t="s">
        <v>29</v>
      </c>
      <c r="C17" s="3" t="s">
        <v>30</v>
      </c>
      <c r="D17" s="4">
        <v>0.97</v>
      </c>
      <c r="E17" s="40">
        <v>750</v>
      </c>
      <c r="F17" s="5">
        <f t="shared" si="0"/>
        <v>750</v>
      </c>
      <c r="G17" s="14" t="s">
        <v>212</v>
      </c>
      <c r="H17" s="14" t="s">
        <v>213</v>
      </c>
      <c r="I17" s="14" t="s">
        <v>134</v>
      </c>
      <c r="J17" s="14" t="s">
        <v>135</v>
      </c>
      <c r="K17" s="14" t="s">
        <v>214</v>
      </c>
      <c r="L17" s="14" t="s">
        <v>215</v>
      </c>
      <c r="M17" s="14" t="s">
        <v>216</v>
      </c>
      <c r="N17" s="14" t="s">
        <v>217</v>
      </c>
      <c r="O17" s="15" t="s">
        <v>218</v>
      </c>
      <c r="P17" s="15" t="s">
        <v>219</v>
      </c>
      <c r="Q17" s="16">
        <f t="shared" ca="1" si="1"/>
        <v>55</v>
      </c>
      <c r="R17" s="16">
        <f t="shared" si="2"/>
        <v>41</v>
      </c>
    </row>
    <row r="18" spans="1:18" ht="15" customHeight="1" x14ac:dyDescent="0.25">
      <c r="A18" s="3" t="s">
        <v>31</v>
      </c>
      <c r="B18" s="3" t="s">
        <v>32</v>
      </c>
      <c r="C18" s="3" t="s">
        <v>24</v>
      </c>
      <c r="D18" s="4">
        <v>0.98</v>
      </c>
      <c r="E18" s="40">
        <v>750</v>
      </c>
      <c r="F18" s="5">
        <f t="shared" si="0"/>
        <v>750</v>
      </c>
      <c r="G18" s="14" t="s">
        <v>221</v>
      </c>
      <c r="H18" s="14" t="s">
        <v>222</v>
      </c>
      <c r="I18" s="14" t="s">
        <v>134</v>
      </c>
      <c r="J18" s="14" t="s">
        <v>135</v>
      </c>
      <c r="K18" s="14" t="s">
        <v>223</v>
      </c>
      <c r="L18" s="14" t="s">
        <v>224</v>
      </c>
      <c r="M18" s="14" t="s">
        <v>225</v>
      </c>
      <c r="N18" s="14" t="s">
        <v>226</v>
      </c>
      <c r="O18" s="15" t="s">
        <v>227</v>
      </c>
      <c r="P18" s="15" t="s">
        <v>228</v>
      </c>
      <c r="Q18" s="16">
        <f t="shared" ca="1" si="1"/>
        <v>52</v>
      </c>
      <c r="R18" s="16">
        <f t="shared" si="2"/>
        <v>37</v>
      </c>
    </row>
    <row r="19" spans="1:18" ht="15" customHeight="1" x14ac:dyDescent="0.25">
      <c r="A19" s="3" t="s">
        <v>33</v>
      </c>
      <c r="B19" s="3" t="s">
        <v>34</v>
      </c>
      <c r="C19" s="3" t="s">
        <v>24</v>
      </c>
      <c r="D19" s="4">
        <v>1.1000000000000001</v>
      </c>
      <c r="E19" s="40">
        <v>1000</v>
      </c>
      <c r="F19" s="5">
        <f t="shared" si="0"/>
        <v>1000</v>
      </c>
      <c r="G19" s="14" t="s">
        <v>230</v>
      </c>
      <c r="H19" s="14" t="s">
        <v>231</v>
      </c>
      <c r="I19" s="14" t="s">
        <v>232</v>
      </c>
      <c r="J19" s="14" t="s">
        <v>186</v>
      </c>
      <c r="K19" s="14" t="s">
        <v>233</v>
      </c>
      <c r="L19" s="14" t="s">
        <v>234</v>
      </c>
      <c r="M19" s="14" t="s">
        <v>235</v>
      </c>
      <c r="N19" s="14" t="s">
        <v>236</v>
      </c>
      <c r="O19" s="15" t="s">
        <v>237</v>
      </c>
      <c r="P19" s="15" t="s">
        <v>238</v>
      </c>
      <c r="Q19" s="16">
        <f t="shared" ca="1" si="1"/>
        <v>69</v>
      </c>
      <c r="R19" s="16">
        <f t="shared" si="2"/>
        <v>56</v>
      </c>
    </row>
    <row r="20" spans="1:18" ht="15" customHeight="1" x14ac:dyDescent="0.25">
      <c r="A20" s="3" t="s">
        <v>35</v>
      </c>
      <c r="B20" s="3" t="s">
        <v>36</v>
      </c>
      <c r="C20" s="3" t="s">
        <v>23</v>
      </c>
      <c r="D20" s="4">
        <v>0.77</v>
      </c>
      <c r="E20" s="40">
        <v>100</v>
      </c>
      <c r="F20" s="5">
        <f t="shared" si="0"/>
        <v>100</v>
      </c>
      <c r="G20" s="14" t="s">
        <v>240</v>
      </c>
      <c r="H20" s="14" t="s">
        <v>241</v>
      </c>
      <c r="I20" s="14" t="s">
        <v>134</v>
      </c>
      <c r="J20" s="14" t="s">
        <v>135</v>
      </c>
      <c r="K20" s="14" t="s">
        <v>242</v>
      </c>
      <c r="L20" s="14" t="s">
        <v>243</v>
      </c>
      <c r="M20" s="14" t="s">
        <v>244</v>
      </c>
      <c r="N20" s="14" t="s">
        <v>245</v>
      </c>
      <c r="O20" s="15" t="s">
        <v>246</v>
      </c>
      <c r="P20" s="15" t="s">
        <v>247</v>
      </c>
      <c r="Q20" s="16">
        <f t="shared" ca="1" si="1"/>
        <v>55</v>
      </c>
      <c r="R20" s="16">
        <f t="shared" si="2"/>
        <v>41</v>
      </c>
    </row>
    <row r="21" spans="1:18" ht="15" customHeight="1" x14ac:dyDescent="0.25">
      <c r="A21" s="3" t="s">
        <v>37</v>
      </c>
      <c r="B21" s="3" t="s">
        <v>38</v>
      </c>
      <c r="C21" s="3" t="s">
        <v>14</v>
      </c>
      <c r="D21" s="4">
        <v>0.7</v>
      </c>
      <c r="E21" s="40">
        <v>50</v>
      </c>
      <c r="F21" s="5">
        <f t="shared" si="0"/>
        <v>50</v>
      </c>
      <c r="G21" s="14" t="s">
        <v>249</v>
      </c>
      <c r="H21" s="14" t="s">
        <v>114</v>
      </c>
      <c r="I21" s="14" t="s">
        <v>232</v>
      </c>
      <c r="J21" s="14" t="s">
        <v>186</v>
      </c>
      <c r="K21" s="14" t="s">
        <v>136</v>
      </c>
      <c r="L21" s="14" t="s">
        <v>114</v>
      </c>
      <c r="M21" s="14" t="s">
        <v>250</v>
      </c>
      <c r="N21" s="14" t="s">
        <v>250</v>
      </c>
      <c r="O21" s="15" t="s">
        <v>251</v>
      </c>
      <c r="P21" s="15" t="s">
        <v>252</v>
      </c>
      <c r="Q21" s="16">
        <f t="shared" ca="1" si="1"/>
        <v>48</v>
      </c>
      <c r="R21" s="16">
        <f t="shared" si="2"/>
        <v>35</v>
      </c>
    </row>
    <row r="22" spans="1:18" ht="15" customHeight="1" x14ac:dyDescent="0.25">
      <c r="A22" s="3" t="s">
        <v>39</v>
      </c>
      <c r="B22" s="3" t="s">
        <v>40</v>
      </c>
      <c r="C22" s="3" t="s">
        <v>23</v>
      </c>
      <c r="D22" s="4">
        <v>0.65</v>
      </c>
      <c r="E22" s="40">
        <v>0</v>
      </c>
      <c r="F22" s="5">
        <f t="shared" si="0"/>
        <v>0</v>
      </c>
      <c r="G22" s="14" t="s">
        <v>254</v>
      </c>
      <c r="H22" s="14" t="s">
        <v>114</v>
      </c>
      <c r="I22" s="14" t="s">
        <v>176</v>
      </c>
      <c r="J22" s="14" t="s">
        <v>125</v>
      </c>
      <c r="K22" s="14" t="s">
        <v>255</v>
      </c>
      <c r="L22" s="14" t="s">
        <v>256</v>
      </c>
      <c r="M22" s="14" t="s">
        <v>257</v>
      </c>
      <c r="N22" s="14" t="s">
        <v>114</v>
      </c>
      <c r="O22" s="15" t="s">
        <v>258</v>
      </c>
      <c r="P22" s="15" t="s">
        <v>259</v>
      </c>
      <c r="Q22" s="16">
        <f t="shared" ca="1" si="1"/>
        <v>60</v>
      </c>
      <c r="R22" s="16">
        <f t="shared" si="2"/>
        <v>43</v>
      </c>
    </row>
    <row r="23" spans="1:18" ht="15" customHeight="1" x14ac:dyDescent="0.25">
      <c r="A23" s="3" t="s">
        <v>41</v>
      </c>
      <c r="B23" s="3" t="s">
        <v>42</v>
      </c>
      <c r="C23" s="3" t="s">
        <v>14</v>
      </c>
      <c r="D23" s="4">
        <v>0.99</v>
      </c>
      <c r="E23" s="40">
        <v>750</v>
      </c>
      <c r="F23" s="5">
        <f t="shared" si="0"/>
        <v>750</v>
      </c>
      <c r="G23" s="14" t="s">
        <v>261</v>
      </c>
      <c r="H23" s="14" t="s">
        <v>114</v>
      </c>
      <c r="I23" s="14" t="s">
        <v>262</v>
      </c>
      <c r="J23" s="14" t="s">
        <v>125</v>
      </c>
      <c r="K23" s="14" t="s">
        <v>263</v>
      </c>
      <c r="L23" s="14" t="s">
        <v>264</v>
      </c>
      <c r="M23" s="14" t="s">
        <v>265</v>
      </c>
      <c r="N23" s="14" t="s">
        <v>266</v>
      </c>
      <c r="O23" s="15" t="s">
        <v>267</v>
      </c>
      <c r="P23" s="15" t="s">
        <v>172</v>
      </c>
      <c r="Q23" s="16">
        <f t="shared" ca="1" si="1"/>
        <v>33</v>
      </c>
      <c r="R23" s="16">
        <f t="shared" si="2"/>
        <v>16</v>
      </c>
    </row>
    <row r="24" spans="1:18" ht="15" customHeight="1" x14ac:dyDescent="0.25">
      <c r="A24" s="3" t="s">
        <v>43</v>
      </c>
      <c r="B24" s="3" t="s">
        <v>44</v>
      </c>
      <c r="C24" s="3" t="s">
        <v>11</v>
      </c>
      <c r="D24" s="4">
        <v>1.02</v>
      </c>
      <c r="E24" s="40">
        <v>1000</v>
      </c>
      <c r="F24" s="5">
        <f t="shared" si="0"/>
        <v>1000</v>
      </c>
      <c r="G24" s="14" t="s">
        <v>269</v>
      </c>
      <c r="H24" s="14" t="s">
        <v>270</v>
      </c>
      <c r="I24" s="14" t="s">
        <v>271</v>
      </c>
      <c r="J24" s="14" t="s">
        <v>125</v>
      </c>
      <c r="K24" s="14" t="s">
        <v>272</v>
      </c>
      <c r="L24" s="14" t="s">
        <v>273</v>
      </c>
      <c r="M24" s="14" t="s">
        <v>274</v>
      </c>
      <c r="N24" s="14" t="s">
        <v>275</v>
      </c>
      <c r="O24" s="15" t="s">
        <v>276</v>
      </c>
      <c r="P24" s="15" t="s">
        <v>277</v>
      </c>
      <c r="Q24" s="16">
        <f t="shared" ca="1" si="1"/>
        <v>53</v>
      </c>
      <c r="R24" s="16">
        <f t="shared" si="2"/>
        <v>39</v>
      </c>
    </row>
    <row r="25" spans="1:18" ht="15" customHeight="1" x14ac:dyDescent="0.25">
      <c r="A25" s="3" t="s">
        <v>19</v>
      </c>
      <c r="B25" s="3" t="s">
        <v>45</v>
      </c>
      <c r="C25" s="3" t="s">
        <v>21</v>
      </c>
      <c r="D25" s="4">
        <v>0.97</v>
      </c>
      <c r="E25" s="40">
        <v>750</v>
      </c>
      <c r="F25" s="5">
        <f t="shared" si="0"/>
        <v>750</v>
      </c>
      <c r="G25" s="14" t="s">
        <v>279</v>
      </c>
      <c r="H25" s="14" t="s">
        <v>114</v>
      </c>
      <c r="I25" s="14" t="s">
        <v>280</v>
      </c>
      <c r="J25" s="14" t="s">
        <v>281</v>
      </c>
      <c r="K25" s="14" t="s">
        <v>282</v>
      </c>
      <c r="L25" s="14" t="s">
        <v>283</v>
      </c>
      <c r="M25" s="14" t="s">
        <v>284</v>
      </c>
      <c r="N25" s="14" t="s">
        <v>285</v>
      </c>
      <c r="O25" s="15" t="s">
        <v>267</v>
      </c>
      <c r="P25" s="15" t="s">
        <v>286</v>
      </c>
      <c r="Q25" s="16">
        <f t="shared" ca="1" si="1"/>
        <v>33</v>
      </c>
      <c r="R25" s="16">
        <f t="shared" si="2"/>
        <v>16</v>
      </c>
    </row>
    <row r="26" spans="1:18" ht="15" customHeight="1" x14ac:dyDescent="0.25">
      <c r="A26" s="3" t="s">
        <v>49</v>
      </c>
      <c r="B26" s="3" t="s">
        <v>47</v>
      </c>
      <c r="C26" s="3" t="s">
        <v>24</v>
      </c>
      <c r="D26" s="4">
        <v>0.88</v>
      </c>
      <c r="E26" s="40">
        <v>400</v>
      </c>
      <c r="F26" s="5">
        <f t="shared" si="0"/>
        <v>400</v>
      </c>
      <c r="G26" s="14" t="s">
        <v>288</v>
      </c>
      <c r="H26" s="14" t="s">
        <v>289</v>
      </c>
      <c r="I26" s="14" t="s">
        <v>134</v>
      </c>
      <c r="J26" s="14" t="s">
        <v>135</v>
      </c>
      <c r="K26" s="14" t="s">
        <v>290</v>
      </c>
      <c r="L26" s="14" t="s">
        <v>291</v>
      </c>
      <c r="M26" s="14" t="s">
        <v>292</v>
      </c>
      <c r="N26" s="14" t="s">
        <v>114</v>
      </c>
      <c r="O26" s="15" t="s">
        <v>293</v>
      </c>
      <c r="P26" s="15" t="s">
        <v>210</v>
      </c>
      <c r="Q26" s="16">
        <f t="shared" ca="1" si="1"/>
        <v>33</v>
      </c>
      <c r="R26" s="16">
        <f t="shared" si="2"/>
        <v>20</v>
      </c>
    </row>
    <row r="27" spans="1:18" ht="15" customHeight="1" x14ac:dyDescent="0.25">
      <c r="A27" s="3" t="s">
        <v>50</v>
      </c>
      <c r="B27" s="3" t="s">
        <v>47</v>
      </c>
      <c r="C27" s="3" t="s">
        <v>24</v>
      </c>
      <c r="D27" s="4">
        <v>0.89</v>
      </c>
      <c r="E27" s="40">
        <v>400</v>
      </c>
      <c r="F27" s="5">
        <f t="shared" si="0"/>
        <v>400</v>
      </c>
      <c r="G27" s="14" t="s">
        <v>295</v>
      </c>
      <c r="H27" s="14" t="s">
        <v>114</v>
      </c>
      <c r="I27" s="14" t="s">
        <v>296</v>
      </c>
      <c r="J27" s="14" t="s">
        <v>125</v>
      </c>
      <c r="K27" s="14" t="s">
        <v>297</v>
      </c>
      <c r="L27" s="14" t="s">
        <v>298</v>
      </c>
      <c r="M27" s="14" t="s">
        <v>299</v>
      </c>
      <c r="N27" s="14" t="s">
        <v>300</v>
      </c>
      <c r="O27" s="15" t="s">
        <v>301</v>
      </c>
      <c r="P27" s="15" t="s">
        <v>238</v>
      </c>
      <c r="Q27" s="16">
        <f t="shared" ca="1" si="1"/>
        <v>32</v>
      </c>
      <c r="R27" s="16">
        <f t="shared" si="2"/>
        <v>18</v>
      </c>
    </row>
    <row r="28" spans="1:18" ht="15" customHeight="1" x14ac:dyDescent="0.25">
      <c r="A28" s="3" t="s">
        <v>48</v>
      </c>
      <c r="B28" s="3" t="s">
        <v>47</v>
      </c>
      <c r="C28" s="3" t="s">
        <v>8</v>
      </c>
      <c r="D28" s="4">
        <v>0.93</v>
      </c>
      <c r="E28" s="40">
        <v>500</v>
      </c>
      <c r="F28" s="5">
        <f t="shared" si="0"/>
        <v>500</v>
      </c>
      <c r="G28" s="14" t="s">
        <v>303</v>
      </c>
      <c r="H28" s="14" t="s">
        <v>114</v>
      </c>
      <c r="I28" s="14" t="s">
        <v>304</v>
      </c>
      <c r="J28" s="14" t="s">
        <v>281</v>
      </c>
      <c r="K28" s="14" t="s">
        <v>305</v>
      </c>
      <c r="L28" s="14" t="s">
        <v>306</v>
      </c>
      <c r="M28" s="14" t="s">
        <v>307</v>
      </c>
      <c r="N28" s="14" t="s">
        <v>114</v>
      </c>
      <c r="O28" s="15" t="s">
        <v>308</v>
      </c>
      <c r="P28" s="15" t="s">
        <v>210</v>
      </c>
      <c r="Q28" s="16">
        <f t="shared" ca="1" si="1"/>
        <v>53</v>
      </c>
      <c r="R28" s="16">
        <f t="shared" si="2"/>
        <v>40</v>
      </c>
    </row>
    <row r="29" spans="1:18" ht="15" customHeight="1" x14ac:dyDescent="0.25">
      <c r="A29" s="3" t="s">
        <v>46</v>
      </c>
      <c r="B29" s="3" t="s">
        <v>47</v>
      </c>
      <c r="C29" s="3" t="s">
        <v>30</v>
      </c>
      <c r="D29" s="4">
        <v>0.95</v>
      </c>
      <c r="E29" s="40">
        <v>750</v>
      </c>
      <c r="F29" s="5">
        <f t="shared" si="0"/>
        <v>750</v>
      </c>
      <c r="G29" s="14" t="s">
        <v>310</v>
      </c>
      <c r="H29" s="14" t="s">
        <v>114</v>
      </c>
      <c r="I29" s="14" t="s">
        <v>311</v>
      </c>
      <c r="J29" s="14" t="s">
        <v>125</v>
      </c>
      <c r="K29" s="14" t="s">
        <v>312</v>
      </c>
      <c r="L29" s="14" t="s">
        <v>313</v>
      </c>
      <c r="M29" s="14" t="s">
        <v>314</v>
      </c>
      <c r="N29" s="14" t="s">
        <v>114</v>
      </c>
      <c r="O29" s="15" t="s">
        <v>315</v>
      </c>
      <c r="P29" s="15" t="s">
        <v>316</v>
      </c>
      <c r="Q29" s="16">
        <f t="shared" ca="1" si="1"/>
        <v>52</v>
      </c>
      <c r="R29" s="16">
        <f t="shared" si="2"/>
        <v>40</v>
      </c>
    </row>
    <row r="30" spans="1:18" ht="15" customHeight="1" x14ac:dyDescent="0.25">
      <c r="A30" s="3" t="s">
        <v>51</v>
      </c>
      <c r="B30" s="3" t="s">
        <v>52</v>
      </c>
      <c r="C30" s="3" t="s">
        <v>11</v>
      </c>
      <c r="D30" s="4">
        <v>0.83</v>
      </c>
      <c r="E30" s="40">
        <v>250</v>
      </c>
      <c r="F30" s="5">
        <f t="shared" si="0"/>
        <v>250</v>
      </c>
      <c r="G30" s="14" t="s">
        <v>318</v>
      </c>
      <c r="H30" s="14" t="s">
        <v>114</v>
      </c>
      <c r="I30" s="14" t="s">
        <v>124</v>
      </c>
      <c r="J30" s="14" t="s">
        <v>125</v>
      </c>
      <c r="K30" s="14" t="s">
        <v>126</v>
      </c>
      <c r="L30" s="14" t="s">
        <v>319</v>
      </c>
      <c r="M30" s="14" t="s">
        <v>320</v>
      </c>
      <c r="N30" s="14" t="s">
        <v>321</v>
      </c>
      <c r="O30" s="15" t="s">
        <v>322</v>
      </c>
      <c r="P30" s="15" t="s">
        <v>323</v>
      </c>
      <c r="Q30" s="16">
        <f t="shared" ca="1" si="1"/>
        <v>65</v>
      </c>
      <c r="R30" s="16">
        <f t="shared" si="2"/>
        <v>50</v>
      </c>
    </row>
    <row r="31" spans="1:18" ht="15" customHeight="1" x14ac:dyDescent="0.25">
      <c r="A31" s="3" t="s">
        <v>53</v>
      </c>
      <c r="B31" s="3" t="s">
        <v>54</v>
      </c>
      <c r="C31" s="3" t="s">
        <v>24</v>
      </c>
      <c r="D31" s="4">
        <v>0.86</v>
      </c>
      <c r="E31" s="40">
        <v>400</v>
      </c>
      <c r="F31" s="5">
        <f t="shared" si="0"/>
        <v>400</v>
      </c>
      <c r="G31" s="14" t="s">
        <v>325</v>
      </c>
      <c r="H31" s="14" t="s">
        <v>114</v>
      </c>
      <c r="I31" s="14" t="s">
        <v>326</v>
      </c>
      <c r="J31" s="14" t="s">
        <v>135</v>
      </c>
      <c r="K31" s="14" t="s">
        <v>327</v>
      </c>
      <c r="L31" s="14" t="s">
        <v>328</v>
      </c>
      <c r="M31" s="14" t="s">
        <v>114</v>
      </c>
      <c r="N31" s="14" t="s">
        <v>114</v>
      </c>
      <c r="O31" s="15" t="s">
        <v>329</v>
      </c>
      <c r="P31" s="15" t="s">
        <v>247</v>
      </c>
      <c r="Q31" s="16">
        <f t="shared" ca="1" si="1"/>
        <v>51</v>
      </c>
      <c r="R31" s="16">
        <f t="shared" si="2"/>
        <v>37</v>
      </c>
    </row>
    <row r="32" spans="1:18" ht="15" customHeight="1" x14ac:dyDescent="0.25">
      <c r="A32" s="3" t="s">
        <v>55</v>
      </c>
      <c r="B32" s="3" t="s">
        <v>56</v>
      </c>
      <c r="C32" s="3" t="s">
        <v>23</v>
      </c>
      <c r="D32" s="4">
        <v>0.99</v>
      </c>
      <c r="E32" s="40">
        <v>750</v>
      </c>
      <c r="F32" s="5">
        <f t="shared" si="0"/>
        <v>750</v>
      </c>
      <c r="G32" s="14" t="s">
        <v>331</v>
      </c>
      <c r="H32" s="14" t="s">
        <v>114</v>
      </c>
      <c r="I32" s="14" t="s">
        <v>332</v>
      </c>
      <c r="J32" s="14" t="s">
        <v>125</v>
      </c>
      <c r="K32" s="14" t="s">
        <v>333</v>
      </c>
      <c r="L32" s="14" t="s">
        <v>334</v>
      </c>
      <c r="M32" s="14" t="s">
        <v>335</v>
      </c>
      <c r="N32" s="14" t="s">
        <v>336</v>
      </c>
      <c r="O32" s="15" t="s">
        <v>337</v>
      </c>
      <c r="P32" s="15" t="s">
        <v>338</v>
      </c>
      <c r="Q32" s="16">
        <f t="shared" ca="1" si="1"/>
        <v>55</v>
      </c>
      <c r="R32" s="16">
        <f t="shared" si="2"/>
        <v>40</v>
      </c>
    </row>
    <row r="33" spans="1:18" ht="15" customHeight="1" x14ac:dyDescent="0.25">
      <c r="A33" s="3" t="s">
        <v>57</v>
      </c>
      <c r="B33" s="3" t="s">
        <v>58</v>
      </c>
      <c r="C33" s="3" t="s">
        <v>30</v>
      </c>
      <c r="D33" s="4">
        <v>0.98</v>
      </c>
      <c r="E33" s="40">
        <v>750</v>
      </c>
      <c r="F33" s="5">
        <f t="shared" si="0"/>
        <v>750</v>
      </c>
      <c r="G33" s="14" t="s">
        <v>340</v>
      </c>
      <c r="H33" s="14" t="s">
        <v>114</v>
      </c>
      <c r="I33" s="14" t="s">
        <v>134</v>
      </c>
      <c r="J33" s="14" t="s">
        <v>135</v>
      </c>
      <c r="K33" s="14" t="s">
        <v>341</v>
      </c>
      <c r="L33" s="14" t="s">
        <v>342</v>
      </c>
      <c r="M33" s="14" t="s">
        <v>343</v>
      </c>
      <c r="N33" s="14" t="s">
        <v>344</v>
      </c>
      <c r="O33" s="15" t="s">
        <v>227</v>
      </c>
      <c r="P33" s="15" t="s">
        <v>345</v>
      </c>
      <c r="Q33" s="16">
        <f t="shared" ca="1" si="1"/>
        <v>52</v>
      </c>
      <c r="R33" s="16">
        <f t="shared" si="2"/>
        <v>36</v>
      </c>
    </row>
    <row r="34" spans="1:18" ht="15" customHeight="1" x14ac:dyDescent="0.25">
      <c r="A34" s="3" t="s">
        <v>59</v>
      </c>
      <c r="B34" s="3" t="s">
        <v>51</v>
      </c>
      <c r="C34" s="3" t="s">
        <v>14</v>
      </c>
      <c r="D34" s="4">
        <v>0.98</v>
      </c>
      <c r="E34" s="40">
        <v>750</v>
      </c>
      <c r="F34" s="5">
        <f t="shared" si="0"/>
        <v>750</v>
      </c>
      <c r="G34" s="14" t="s">
        <v>347</v>
      </c>
      <c r="H34" s="14" t="s">
        <v>114</v>
      </c>
      <c r="I34" s="14" t="s">
        <v>176</v>
      </c>
      <c r="J34" s="14" t="s">
        <v>125</v>
      </c>
      <c r="K34" s="14" t="s">
        <v>348</v>
      </c>
      <c r="L34" s="14" t="s">
        <v>349</v>
      </c>
      <c r="M34" s="14" t="s">
        <v>350</v>
      </c>
      <c r="N34" s="14" t="s">
        <v>351</v>
      </c>
      <c r="O34" s="15" t="s">
        <v>352</v>
      </c>
      <c r="P34" s="15" t="s">
        <v>353</v>
      </c>
      <c r="Q34" s="16">
        <f t="shared" ca="1" si="1"/>
        <v>58</v>
      </c>
      <c r="R34" s="16">
        <f t="shared" si="2"/>
        <v>41</v>
      </c>
    </row>
    <row r="35" spans="1:18" ht="15" customHeight="1" x14ac:dyDescent="0.25">
      <c r="A35" s="3" t="s">
        <v>60</v>
      </c>
      <c r="B35" s="3" t="s">
        <v>61</v>
      </c>
      <c r="C35" s="3" t="s">
        <v>30</v>
      </c>
      <c r="D35" s="4">
        <v>0.88</v>
      </c>
      <c r="E35" s="40">
        <v>400</v>
      </c>
      <c r="F35" s="5">
        <f t="shared" si="0"/>
        <v>400</v>
      </c>
      <c r="G35" s="14" t="s">
        <v>355</v>
      </c>
      <c r="H35" s="14" t="s">
        <v>356</v>
      </c>
      <c r="I35" s="14" t="s">
        <v>357</v>
      </c>
      <c r="J35" s="14" t="s">
        <v>186</v>
      </c>
      <c r="K35" s="14" t="s">
        <v>358</v>
      </c>
      <c r="L35" s="14" t="s">
        <v>359</v>
      </c>
      <c r="M35" s="14" t="s">
        <v>360</v>
      </c>
      <c r="N35" s="14" t="s">
        <v>361</v>
      </c>
      <c r="O35" s="15" t="s">
        <v>362</v>
      </c>
      <c r="P35" s="15" t="s">
        <v>238</v>
      </c>
      <c r="Q35" s="16">
        <f t="shared" ca="1" si="1"/>
        <v>51</v>
      </c>
      <c r="R35" s="16">
        <f t="shared" si="2"/>
        <v>37</v>
      </c>
    </row>
    <row r="36" spans="1:18" ht="15" customHeight="1" x14ac:dyDescent="0.25">
      <c r="A36" s="3" t="s">
        <v>62</v>
      </c>
      <c r="B36" s="3" t="s">
        <v>63</v>
      </c>
      <c r="C36" s="3" t="s">
        <v>64</v>
      </c>
      <c r="D36" s="4">
        <v>0.87</v>
      </c>
      <c r="E36" s="40">
        <v>400</v>
      </c>
      <c r="F36" s="5">
        <f t="shared" si="0"/>
        <v>400</v>
      </c>
      <c r="G36" s="14" t="s">
        <v>364</v>
      </c>
      <c r="H36" s="14" t="s">
        <v>114</v>
      </c>
      <c r="I36" s="14" t="s">
        <v>195</v>
      </c>
      <c r="J36" s="14" t="s">
        <v>196</v>
      </c>
      <c r="K36" s="14" t="s">
        <v>365</v>
      </c>
      <c r="L36" s="14" t="s">
        <v>366</v>
      </c>
      <c r="M36" s="14" t="s">
        <v>367</v>
      </c>
      <c r="N36" s="14" t="s">
        <v>368</v>
      </c>
      <c r="O36" s="15" t="s">
        <v>369</v>
      </c>
      <c r="P36" s="15" t="s">
        <v>370</v>
      </c>
      <c r="Q36" s="16">
        <f t="shared" ca="1" si="1"/>
        <v>56</v>
      </c>
      <c r="R36" s="16">
        <f t="shared" si="2"/>
        <v>43</v>
      </c>
    </row>
    <row r="37" spans="1:18" ht="15" customHeight="1" x14ac:dyDescent="0.25">
      <c r="A37" s="3" t="s">
        <v>65</v>
      </c>
      <c r="B37" s="3" t="s">
        <v>66</v>
      </c>
      <c r="C37" s="3" t="s">
        <v>21</v>
      </c>
      <c r="D37" s="4">
        <v>0.86</v>
      </c>
      <c r="E37" s="40">
        <v>400</v>
      </c>
      <c r="F37" s="5">
        <f t="shared" si="0"/>
        <v>400</v>
      </c>
      <c r="G37" s="14" t="s">
        <v>372</v>
      </c>
      <c r="H37" s="14" t="s">
        <v>114</v>
      </c>
      <c r="I37" s="14" t="s">
        <v>373</v>
      </c>
      <c r="J37" s="14" t="s">
        <v>125</v>
      </c>
      <c r="K37" s="14" t="s">
        <v>374</v>
      </c>
      <c r="L37" s="14" t="s">
        <v>375</v>
      </c>
      <c r="M37" s="14" t="s">
        <v>376</v>
      </c>
      <c r="N37" s="14" t="s">
        <v>377</v>
      </c>
      <c r="O37" s="15" t="s">
        <v>378</v>
      </c>
      <c r="P37" s="15" t="s">
        <v>140</v>
      </c>
      <c r="Q37" s="16">
        <f t="shared" ca="1" si="1"/>
        <v>39</v>
      </c>
      <c r="R37" s="16">
        <f t="shared" si="2"/>
        <v>22</v>
      </c>
    </row>
    <row r="38" spans="1:18" ht="15" customHeight="1" x14ac:dyDescent="0.25">
      <c r="A38" s="3" t="s">
        <v>67</v>
      </c>
      <c r="B38" s="3" t="s">
        <v>68</v>
      </c>
      <c r="C38" s="3" t="s">
        <v>21</v>
      </c>
      <c r="D38" s="4">
        <v>0.85</v>
      </c>
      <c r="E38" s="40">
        <v>400</v>
      </c>
      <c r="F38" s="5">
        <f t="shared" si="0"/>
        <v>400</v>
      </c>
      <c r="G38" s="14" t="s">
        <v>380</v>
      </c>
      <c r="H38" s="14" t="s">
        <v>381</v>
      </c>
      <c r="I38" s="14" t="s">
        <v>176</v>
      </c>
      <c r="J38" s="14" t="s">
        <v>125</v>
      </c>
      <c r="K38" s="14" t="s">
        <v>382</v>
      </c>
      <c r="L38" s="14" t="s">
        <v>383</v>
      </c>
      <c r="M38" s="14" t="s">
        <v>384</v>
      </c>
      <c r="N38" s="14" t="s">
        <v>114</v>
      </c>
      <c r="O38" s="15" t="s">
        <v>385</v>
      </c>
      <c r="P38" s="15" t="s">
        <v>247</v>
      </c>
      <c r="Q38" s="16">
        <f t="shared" ca="1" si="1"/>
        <v>38</v>
      </c>
      <c r="R38" s="16">
        <f t="shared" si="2"/>
        <v>24</v>
      </c>
    </row>
    <row r="39" spans="1:18" ht="15" customHeight="1" x14ac:dyDescent="0.25">
      <c r="A39" s="3" t="s">
        <v>69</v>
      </c>
      <c r="B39" s="3" t="s">
        <v>70</v>
      </c>
      <c r="C39" s="3" t="s">
        <v>11</v>
      </c>
      <c r="D39" s="4">
        <v>0.9</v>
      </c>
      <c r="E39" s="40">
        <v>500</v>
      </c>
      <c r="F39" s="5">
        <f t="shared" si="0"/>
        <v>500</v>
      </c>
      <c r="G39" s="14" t="s">
        <v>387</v>
      </c>
      <c r="H39" s="14" t="s">
        <v>114</v>
      </c>
      <c r="I39" s="14" t="s">
        <v>388</v>
      </c>
      <c r="J39" s="14" t="s">
        <v>389</v>
      </c>
      <c r="K39" s="14" t="s">
        <v>390</v>
      </c>
      <c r="L39" s="14" t="s">
        <v>391</v>
      </c>
      <c r="M39" s="14" t="s">
        <v>392</v>
      </c>
      <c r="N39" s="14" t="s">
        <v>393</v>
      </c>
      <c r="O39" s="15" t="s">
        <v>394</v>
      </c>
      <c r="P39" s="15" t="s">
        <v>140</v>
      </c>
      <c r="Q39" s="16">
        <f t="shared" ca="1" si="1"/>
        <v>36</v>
      </c>
      <c r="R39" s="16">
        <f t="shared" si="2"/>
        <v>19</v>
      </c>
    </row>
    <row r="40" spans="1:18" ht="15" customHeight="1" x14ac:dyDescent="0.25">
      <c r="A40" s="3" t="s">
        <v>71</v>
      </c>
      <c r="B40" s="3" t="s">
        <v>72</v>
      </c>
      <c r="C40" s="3" t="s">
        <v>21</v>
      </c>
      <c r="D40" s="4">
        <v>0.95</v>
      </c>
      <c r="E40" s="40">
        <v>750</v>
      </c>
      <c r="F40" s="5">
        <f t="shared" si="0"/>
        <v>750</v>
      </c>
      <c r="G40" s="14" t="s">
        <v>396</v>
      </c>
      <c r="H40" s="14" t="s">
        <v>114</v>
      </c>
      <c r="I40" s="14" t="s">
        <v>397</v>
      </c>
      <c r="J40" s="14" t="s">
        <v>398</v>
      </c>
      <c r="K40" s="14" t="s">
        <v>399</v>
      </c>
      <c r="L40" s="14" t="s">
        <v>400</v>
      </c>
      <c r="M40" s="14" t="s">
        <v>401</v>
      </c>
      <c r="N40" s="14" t="s">
        <v>402</v>
      </c>
      <c r="O40" s="15" t="s">
        <v>403</v>
      </c>
      <c r="P40" s="15" t="s">
        <v>404</v>
      </c>
      <c r="Q40" s="16">
        <f t="shared" ca="1" si="1"/>
        <v>32</v>
      </c>
      <c r="R40" s="16">
        <f t="shared" si="2"/>
        <v>17</v>
      </c>
    </row>
    <row r="41" spans="1:18" ht="15" customHeight="1" x14ac:dyDescent="0.25">
      <c r="A41" s="3" t="s">
        <v>73</v>
      </c>
      <c r="B41" s="3" t="s">
        <v>74</v>
      </c>
      <c r="C41" s="3" t="s">
        <v>21</v>
      </c>
      <c r="D41" s="4">
        <v>1.03</v>
      </c>
      <c r="E41" s="40">
        <v>1000</v>
      </c>
      <c r="F41" s="5">
        <f t="shared" si="0"/>
        <v>1000</v>
      </c>
      <c r="G41" s="14" t="s">
        <v>406</v>
      </c>
      <c r="H41" s="14" t="s">
        <v>114</v>
      </c>
      <c r="I41" s="14" t="s">
        <v>407</v>
      </c>
      <c r="J41" s="14" t="s">
        <v>125</v>
      </c>
      <c r="K41" s="14" t="s">
        <v>408</v>
      </c>
      <c r="L41" s="14" t="s">
        <v>409</v>
      </c>
      <c r="M41" s="14" t="s">
        <v>410</v>
      </c>
      <c r="N41" s="14" t="s">
        <v>411</v>
      </c>
      <c r="O41" s="15" t="s">
        <v>412</v>
      </c>
      <c r="P41" s="15" t="s">
        <v>413</v>
      </c>
      <c r="Q41" s="16">
        <f t="shared" ca="1" si="1"/>
        <v>75</v>
      </c>
      <c r="R41" s="16">
        <f t="shared" si="2"/>
        <v>60</v>
      </c>
    </row>
    <row r="42" spans="1:18" ht="15" customHeight="1" x14ac:dyDescent="0.25">
      <c r="A42" s="3" t="s">
        <v>75</v>
      </c>
      <c r="B42" s="3" t="s">
        <v>76</v>
      </c>
      <c r="C42" s="3" t="s">
        <v>64</v>
      </c>
      <c r="D42" s="4">
        <v>1.06</v>
      </c>
      <c r="E42" s="40">
        <v>1000</v>
      </c>
      <c r="F42" s="5">
        <f t="shared" si="0"/>
        <v>1000</v>
      </c>
      <c r="G42" s="14" t="s">
        <v>415</v>
      </c>
      <c r="H42" s="14" t="s">
        <v>114</v>
      </c>
      <c r="I42" s="14" t="s">
        <v>176</v>
      </c>
      <c r="J42" s="14" t="s">
        <v>125</v>
      </c>
      <c r="K42" s="14" t="s">
        <v>416</v>
      </c>
      <c r="L42" s="14" t="s">
        <v>417</v>
      </c>
      <c r="M42" s="14" t="s">
        <v>418</v>
      </c>
      <c r="N42" s="14" t="s">
        <v>419</v>
      </c>
      <c r="O42" s="15" t="s">
        <v>420</v>
      </c>
      <c r="P42" s="15" t="s">
        <v>421</v>
      </c>
      <c r="Q42" s="16">
        <f t="shared" ca="1" si="1"/>
        <v>57</v>
      </c>
      <c r="R42" s="16">
        <f t="shared" si="2"/>
        <v>45</v>
      </c>
    </row>
    <row r="43" spans="1:18" ht="15" customHeight="1" x14ac:dyDescent="0.25">
      <c r="A43" s="3" t="s">
        <v>77</v>
      </c>
      <c r="B43" s="3" t="s">
        <v>78</v>
      </c>
      <c r="C43" s="3" t="s">
        <v>14</v>
      </c>
      <c r="D43" s="4">
        <v>0.55000000000000004</v>
      </c>
      <c r="E43" s="40">
        <v>0</v>
      </c>
      <c r="F43" s="5">
        <f t="shared" si="0"/>
        <v>0</v>
      </c>
      <c r="G43" s="14" t="s">
        <v>423</v>
      </c>
      <c r="H43" s="14" t="s">
        <v>424</v>
      </c>
      <c r="I43" s="14" t="s">
        <v>176</v>
      </c>
      <c r="J43" s="14" t="s">
        <v>125</v>
      </c>
      <c r="K43" s="14" t="s">
        <v>425</v>
      </c>
      <c r="L43" s="14" t="s">
        <v>426</v>
      </c>
      <c r="M43" s="14" t="s">
        <v>427</v>
      </c>
      <c r="N43" s="14" t="s">
        <v>428</v>
      </c>
      <c r="O43" s="15" t="s">
        <v>429</v>
      </c>
      <c r="P43" s="15" t="s">
        <v>247</v>
      </c>
      <c r="Q43" s="16">
        <f t="shared" ca="1" si="1"/>
        <v>64</v>
      </c>
      <c r="R43" s="16">
        <f t="shared" si="2"/>
        <v>50</v>
      </c>
    </row>
    <row r="44" spans="1:18" ht="15" customHeight="1" x14ac:dyDescent="0.25">
      <c r="A44" s="3" t="s">
        <v>83</v>
      </c>
      <c r="B44" s="3" t="s">
        <v>80</v>
      </c>
      <c r="C44" s="3" t="s">
        <v>23</v>
      </c>
      <c r="D44" s="4">
        <v>1.01</v>
      </c>
      <c r="E44" s="40">
        <v>1000</v>
      </c>
      <c r="F44" s="5">
        <f t="shared" si="0"/>
        <v>1000</v>
      </c>
      <c r="G44" s="14" t="s">
        <v>431</v>
      </c>
      <c r="H44" s="14" t="s">
        <v>114</v>
      </c>
      <c r="I44" s="14" t="s">
        <v>176</v>
      </c>
      <c r="J44" s="14" t="s">
        <v>125</v>
      </c>
      <c r="K44" s="14" t="s">
        <v>432</v>
      </c>
      <c r="L44" s="14" t="s">
        <v>433</v>
      </c>
      <c r="M44" s="14" t="s">
        <v>434</v>
      </c>
      <c r="N44" s="14" t="s">
        <v>435</v>
      </c>
      <c r="O44" s="15" t="s">
        <v>436</v>
      </c>
      <c r="P44" s="15" t="s">
        <v>172</v>
      </c>
      <c r="Q44" s="16">
        <f t="shared" ca="1" si="1"/>
        <v>78</v>
      </c>
      <c r="R44" s="16">
        <f t="shared" si="2"/>
        <v>61</v>
      </c>
    </row>
    <row r="45" spans="1:18" ht="15" customHeight="1" x14ac:dyDescent="0.25">
      <c r="A45" s="3" t="s">
        <v>82</v>
      </c>
      <c r="B45" s="3" t="s">
        <v>80</v>
      </c>
      <c r="C45" s="3" t="s">
        <v>21</v>
      </c>
      <c r="D45" s="4">
        <v>1.02</v>
      </c>
      <c r="E45" s="40">
        <v>1000</v>
      </c>
      <c r="F45" s="5">
        <f t="shared" si="0"/>
        <v>1000</v>
      </c>
      <c r="G45" s="14" t="s">
        <v>438</v>
      </c>
      <c r="H45" s="14" t="s">
        <v>439</v>
      </c>
      <c r="I45" s="14" t="s">
        <v>440</v>
      </c>
      <c r="J45" s="14" t="s">
        <v>389</v>
      </c>
      <c r="K45" s="14" t="s">
        <v>441</v>
      </c>
      <c r="L45" s="14" t="s">
        <v>442</v>
      </c>
      <c r="M45" s="14" t="s">
        <v>443</v>
      </c>
      <c r="N45" s="14" t="s">
        <v>444</v>
      </c>
      <c r="O45" s="15" t="s">
        <v>445</v>
      </c>
      <c r="P45" s="15" t="s">
        <v>446</v>
      </c>
      <c r="Q45" s="16">
        <f t="shared" ca="1" si="1"/>
        <v>38</v>
      </c>
      <c r="R45" s="16">
        <f t="shared" si="2"/>
        <v>22</v>
      </c>
    </row>
    <row r="46" spans="1:18" ht="15" customHeight="1" x14ac:dyDescent="0.25">
      <c r="A46" s="3" t="s">
        <v>81</v>
      </c>
      <c r="B46" s="3" t="s">
        <v>80</v>
      </c>
      <c r="C46" s="3" t="s">
        <v>30</v>
      </c>
      <c r="D46" s="4">
        <v>0.78</v>
      </c>
      <c r="E46" s="40">
        <v>100</v>
      </c>
      <c r="F46" s="5">
        <f t="shared" si="0"/>
        <v>100</v>
      </c>
      <c r="G46" s="14" t="s">
        <v>448</v>
      </c>
      <c r="H46" s="14" t="s">
        <v>449</v>
      </c>
      <c r="I46" s="14" t="s">
        <v>134</v>
      </c>
      <c r="J46" s="14" t="s">
        <v>135</v>
      </c>
      <c r="K46" s="14" t="s">
        <v>136</v>
      </c>
      <c r="L46" s="14" t="s">
        <v>450</v>
      </c>
      <c r="M46" s="14" t="s">
        <v>451</v>
      </c>
      <c r="N46" s="14" t="s">
        <v>452</v>
      </c>
      <c r="O46" s="15" t="s">
        <v>453</v>
      </c>
      <c r="P46" s="15" t="s">
        <v>454</v>
      </c>
      <c r="Q46" s="16">
        <f t="shared" ca="1" si="1"/>
        <v>38</v>
      </c>
      <c r="R46" s="16">
        <f t="shared" si="2"/>
        <v>22</v>
      </c>
    </row>
    <row r="47" spans="1:18" ht="15" customHeight="1" x14ac:dyDescent="0.25">
      <c r="A47" s="3" t="s">
        <v>84</v>
      </c>
      <c r="B47" s="3" t="s">
        <v>80</v>
      </c>
      <c r="C47" s="3" t="s">
        <v>24</v>
      </c>
      <c r="D47" s="4">
        <v>0.88</v>
      </c>
      <c r="E47" s="40">
        <v>400</v>
      </c>
      <c r="F47" s="5">
        <f t="shared" si="0"/>
        <v>400</v>
      </c>
      <c r="G47" s="14" t="s">
        <v>456</v>
      </c>
      <c r="H47" s="14" t="s">
        <v>457</v>
      </c>
      <c r="I47" s="14" t="s">
        <v>176</v>
      </c>
      <c r="J47" s="14" t="s">
        <v>125</v>
      </c>
      <c r="K47" s="14" t="s">
        <v>348</v>
      </c>
      <c r="L47" s="14" t="s">
        <v>458</v>
      </c>
      <c r="M47" s="14" t="s">
        <v>459</v>
      </c>
      <c r="N47" s="14" t="s">
        <v>460</v>
      </c>
      <c r="O47" s="15" t="s">
        <v>461</v>
      </c>
      <c r="P47" s="15" t="s">
        <v>353</v>
      </c>
      <c r="Q47" s="16">
        <f t="shared" ca="1" si="1"/>
        <v>39</v>
      </c>
      <c r="R47" s="16">
        <f t="shared" si="2"/>
        <v>23</v>
      </c>
    </row>
    <row r="48" spans="1:18" ht="15" customHeight="1" x14ac:dyDescent="0.25">
      <c r="A48" s="3" t="s">
        <v>79</v>
      </c>
      <c r="B48" s="3" t="s">
        <v>80</v>
      </c>
      <c r="C48" s="3" t="s">
        <v>30</v>
      </c>
      <c r="D48" s="4">
        <v>0.7</v>
      </c>
      <c r="E48" s="40">
        <v>50</v>
      </c>
      <c r="F48" s="5">
        <f t="shared" si="0"/>
        <v>50</v>
      </c>
      <c r="G48" s="14" t="s">
        <v>463</v>
      </c>
      <c r="H48" s="14" t="s">
        <v>464</v>
      </c>
      <c r="I48" s="14" t="s">
        <v>124</v>
      </c>
      <c r="J48" s="14" t="s">
        <v>125</v>
      </c>
      <c r="K48" s="14" t="s">
        <v>465</v>
      </c>
      <c r="L48" s="14" t="s">
        <v>466</v>
      </c>
      <c r="M48" s="14" t="s">
        <v>467</v>
      </c>
      <c r="N48" s="14" t="s">
        <v>468</v>
      </c>
      <c r="O48" s="15" t="s">
        <v>469</v>
      </c>
      <c r="P48" s="15" t="s">
        <v>286</v>
      </c>
      <c r="Q48" s="16">
        <f t="shared" ca="1" si="1"/>
        <v>43</v>
      </c>
      <c r="R48" s="16">
        <f t="shared" si="2"/>
        <v>26</v>
      </c>
    </row>
    <row r="49" spans="1:18" ht="15" customHeight="1" x14ac:dyDescent="0.25">
      <c r="A49" s="3" t="s">
        <v>85</v>
      </c>
      <c r="B49" s="3" t="s">
        <v>86</v>
      </c>
      <c r="C49" s="3" t="s">
        <v>23</v>
      </c>
      <c r="D49" s="4">
        <v>0.86</v>
      </c>
      <c r="E49" s="40">
        <v>400</v>
      </c>
      <c r="F49" s="5">
        <f t="shared" si="0"/>
        <v>400</v>
      </c>
      <c r="G49" s="14" t="s">
        <v>471</v>
      </c>
      <c r="H49" s="14" t="s">
        <v>114</v>
      </c>
      <c r="I49" s="14" t="s">
        <v>176</v>
      </c>
      <c r="J49" s="14" t="s">
        <v>125</v>
      </c>
      <c r="K49" s="14" t="s">
        <v>382</v>
      </c>
      <c r="L49" s="14" t="s">
        <v>472</v>
      </c>
      <c r="M49" s="14" t="s">
        <v>473</v>
      </c>
      <c r="N49" s="14" t="s">
        <v>474</v>
      </c>
      <c r="O49" s="15" t="s">
        <v>475</v>
      </c>
      <c r="P49" s="15" t="s">
        <v>476</v>
      </c>
      <c r="Q49" s="16">
        <f t="shared" ca="1" si="1"/>
        <v>78</v>
      </c>
      <c r="R49" s="16">
        <f t="shared" si="2"/>
        <v>63</v>
      </c>
    </row>
    <row r="50" spans="1:18" ht="15" customHeight="1" x14ac:dyDescent="0.25">
      <c r="A50" s="3" t="s">
        <v>87</v>
      </c>
      <c r="B50" s="3" t="s">
        <v>88</v>
      </c>
      <c r="C50" s="3" t="s">
        <v>14</v>
      </c>
      <c r="D50" s="4">
        <v>0.9</v>
      </c>
      <c r="E50" s="40">
        <v>500</v>
      </c>
      <c r="F50" s="5">
        <f t="shared" si="0"/>
        <v>500</v>
      </c>
      <c r="G50" s="14" t="s">
        <v>478</v>
      </c>
      <c r="H50" s="14" t="s">
        <v>479</v>
      </c>
      <c r="I50" s="14" t="s">
        <v>373</v>
      </c>
      <c r="J50" s="14" t="s">
        <v>125</v>
      </c>
      <c r="K50" s="14" t="s">
        <v>374</v>
      </c>
      <c r="L50" s="14" t="s">
        <v>480</v>
      </c>
      <c r="M50" s="14" t="s">
        <v>481</v>
      </c>
      <c r="N50" s="14" t="s">
        <v>482</v>
      </c>
      <c r="O50" s="15" t="s">
        <v>483</v>
      </c>
      <c r="P50" s="15" t="s">
        <v>484</v>
      </c>
      <c r="Q50" s="16">
        <f t="shared" ca="1" si="1"/>
        <v>74</v>
      </c>
      <c r="R50" s="16">
        <f t="shared" si="2"/>
        <v>57</v>
      </c>
    </row>
    <row r="51" spans="1:18" ht="15" customHeight="1" x14ac:dyDescent="0.25">
      <c r="A51" s="3" t="s">
        <v>89</v>
      </c>
      <c r="B51" s="3" t="s">
        <v>90</v>
      </c>
      <c r="C51" s="3" t="s">
        <v>11</v>
      </c>
      <c r="D51" s="4">
        <v>0.98</v>
      </c>
      <c r="E51" s="40">
        <v>750</v>
      </c>
      <c r="F51" s="5">
        <f t="shared" si="0"/>
        <v>750</v>
      </c>
      <c r="G51" s="14" t="s">
        <v>486</v>
      </c>
      <c r="H51" s="14" t="s">
        <v>114</v>
      </c>
      <c r="I51" s="14" t="s">
        <v>487</v>
      </c>
      <c r="J51" s="14" t="s">
        <v>398</v>
      </c>
      <c r="K51" s="14" t="s">
        <v>488</v>
      </c>
      <c r="L51" s="14" t="s">
        <v>489</v>
      </c>
      <c r="M51" s="14" t="s">
        <v>490</v>
      </c>
      <c r="N51" s="14" t="s">
        <v>491</v>
      </c>
      <c r="O51" s="15" t="s">
        <v>492</v>
      </c>
      <c r="P51" s="15" t="s">
        <v>493</v>
      </c>
      <c r="Q51" s="16">
        <f t="shared" ca="1" si="1"/>
        <v>62</v>
      </c>
      <c r="R51" s="16">
        <f t="shared" si="2"/>
        <v>47</v>
      </c>
    </row>
    <row r="52" spans="1:18" x14ac:dyDescent="0.2">
      <c r="D52" s="6"/>
      <c r="E52" s="41"/>
    </row>
    <row r="53" spans="1:18" x14ac:dyDescent="0.2">
      <c r="D53" s="6"/>
      <c r="E53" s="41"/>
    </row>
    <row r="54" spans="1:18" x14ac:dyDescent="0.2">
      <c r="D54" s="6"/>
      <c r="E54" s="41"/>
    </row>
    <row r="55" spans="1:18" x14ac:dyDescent="0.2">
      <c r="D55" s="6"/>
      <c r="E55" s="41"/>
    </row>
    <row r="56" spans="1:18" x14ac:dyDescent="0.2">
      <c r="D56" s="6"/>
      <c r="E56" s="41"/>
    </row>
    <row r="57" spans="1:18" x14ac:dyDescent="0.2">
      <c r="D57" s="6"/>
      <c r="E57" s="41"/>
    </row>
    <row r="58" spans="1:18" x14ac:dyDescent="0.2">
      <c r="D58" s="6"/>
      <c r="E58" s="41"/>
    </row>
    <row r="59" spans="1:18" x14ac:dyDescent="0.2">
      <c r="D59" s="6"/>
      <c r="E59" s="41"/>
    </row>
    <row r="60" spans="1:18" x14ac:dyDescent="0.2">
      <c r="D60" s="6"/>
      <c r="E60" s="41"/>
    </row>
    <row r="61" spans="1:18" x14ac:dyDescent="0.2">
      <c r="D61" s="6"/>
      <c r="E61" s="41"/>
    </row>
    <row r="62" spans="1:18" x14ac:dyDescent="0.2">
      <c r="D62" s="6"/>
      <c r="E62" s="41"/>
    </row>
    <row r="63" spans="1:18" x14ac:dyDescent="0.2">
      <c r="D63" s="6"/>
      <c r="E63" s="41"/>
    </row>
    <row r="64" spans="1:18" x14ac:dyDescent="0.2">
      <c r="D64" s="6"/>
      <c r="E64" s="41"/>
    </row>
    <row r="65" spans="4:5" x14ac:dyDescent="0.2">
      <c r="D65" s="6"/>
      <c r="E65" s="41"/>
    </row>
    <row r="66" spans="4:5" x14ac:dyDescent="0.2">
      <c r="D66" s="6"/>
      <c r="E66" s="41"/>
    </row>
    <row r="67" spans="4:5" x14ac:dyDescent="0.2">
      <c r="D67" s="6"/>
      <c r="E67" s="41"/>
    </row>
    <row r="68" spans="4:5" x14ac:dyDescent="0.2">
      <c r="D68" s="6"/>
      <c r="E68" s="41"/>
    </row>
    <row r="69" spans="4:5" x14ac:dyDescent="0.2">
      <c r="D69" s="6"/>
      <c r="E69" s="41"/>
    </row>
    <row r="70" spans="4:5" x14ac:dyDescent="0.2">
      <c r="D70" s="6"/>
      <c r="E70" s="41"/>
    </row>
    <row r="71" spans="4:5" x14ac:dyDescent="0.2">
      <c r="D71" s="6"/>
      <c r="E71" s="41"/>
    </row>
  </sheetData>
  <mergeCells count="2">
    <mergeCell ref="A1:E1"/>
    <mergeCell ref="F1:K1"/>
  </mergeCells>
  <phoneticPr fontId="0" type="noConversion"/>
  <pageMargins left="0.75" right="0.75" top="1" bottom="1" header="0.5" footer="0.5"/>
  <pageSetup orientation="portrait" horizontalDpi="4294967293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12">
    <tabColor indexed="10"/>
  </sheetPr>
  <dimension ref="A1:T47"/>
  <sheetViews>
    <sheetView zoomScaleNormal="196" zoomScaleSheetLayoutView="200" workbookViewId="0">
      <selection activeCell="R3" sqref="R3"/>
    </sheetView>
  </sheetViews>
  <sheetFormatPr defaultRowHeight="12.75" x14ac:dyDescent="0.2"/>
  <cols>
    <col min="1" max="1" width="11.85546875" style="19" customWidth="1"/>
    <col min="2" max="2" width="8.140625" style="18" customWidth="1"/>
    <col min="3" max="13" width="14" style="18" customWidth="1"/>
    <col min="14" max="15" width="14" style="20" customWidth="1"/>
    <col min="16" max="16" width="10.7109375" style="18" bestFit="1" customWidth="1"/>
    <col min="17" max="17" width="10.5703125" style="18" bestFit="1" customWidth="1"/>
    <col min="18" max="16384" width="9.140625" style="18"/>
  </cols>
  <sheetData>
    <row r="1" spans="1:20" s="11" customFormat="1" ht="61.5" customHeight="1" x14ac:dyDescent="0.25">
      <c r="A1" s="8" t="s">
        <v>98</v>
      </c>
      <c r="B1" s="9" t="s">
        <v>1</v>
      </c>
      <c r="C1" s="9" t="s">
        <v>2</v>
      </c>
      <c r="D1" s="9" t="s">
        <v>3</v>
      </c>
      <c r="E1" s="9" t="s">
        <v>99</v>
      </c>
      <c r="F1" s="9" t="s">
        <v>100</v>
      </c>
      <c r="G1" s="9" t="s">
        <v>101</v>
      </c>
      <c r="H1" s="9" t="s">
        <v>102</v>
      </c>
      <c r="I1" s="9" t="s">
        <v>103</v>
      </c>
      <c r="J1" s="9" t="s">
        <v>104</v>
      </c>
      <c r="K1" s="9" t="s">
        <v>105</v>
      </c>
      <c r="L1" s="9" t="s">
        <v>106</v>
      </c>
      <c r="M1" s="1" t="s">
        <v>4</v>
      </c>
      <c r="N1" s="1" t="s">
        <v>91</v>
      </c>
      <c r="O1" s="9" t="s">
        <v>5</v>
      </c>
      <c r="P1" s="10" t="s">
        <v>107</v>
      </c>
      <c r="Q1" s="10" t="s">
        <v>108</v>
      </c>
      <c r="R1" s="10" t="s">
        <v>109</v>
      </c>
      <c r="S1" s="10" t="s">
        <v>110</v>
      </c>
      <c r="T1" s="10" t="s">
        <v>111</v>
      </c>
    </row>
    <row r="2" spans="1:20" ht="15" customHeight="1" x14ac:dyDescent="0.25">
      <c r="A2" s="12" t="s">
        <v>112</v>
      </c>
      <c r="B2" s="13">
        <v>62</v>
      </c>
      <c r="C2" s="14" t="s">
        <v>6</v>
      </c>
      <c r="D2" s="14" t="s">
        <v>7</v>
      </c>
      <c r="E2" s="14" t="s">
        <v>113</v>
      </c>
      <c r="F2" s="14" t="s">
        <v>114</v>
      </c>
      <c r="G2" s="14" t="s">
        <v>115</v>
      </c>
      <c r="H2" s="14" t="s">
        <v>116</v>
      </c>
      <c r="I2" s="14" t="s">
        <v>117</v>
      </c>
      <c r="J2" s="14" t="s">
        <v>118</v>
      </c>
      <c r="K2" s="14" t="s">
        <v>119</v>
      </c>
      <c r="L2" s="14" t="s">
        <v>120</v>
      </c>
      <c r="M2" s="4">
        <v>1.05</v>
      </c>
      <c r="N2" s="5">
        <f t="shared" ref="N2:N47" si="0">IF(PercentPersonnel&gt;=100%,1000,IF(PercentPersonnel&gt;=95%,750,IF(PercentPersonnel&gt;=90%,500,IF(PercentPersonnel&gt;=85%,400,IF(PercentPersonnel&gt;=80%, 250,IF(PercentPersonnel&gt;=75%,100,IF(PercentPersonnel&gt;=70%,50,0)))))))</f>
        <v>1000</v>
      </c>
      <c r="O2" s="14" t="s">
        <v>8</v>
      </c>
      <c r="P2" s="15" t="s">
        <v>121</v>
      </c>
      <c r="Q2" s="15">
        <v>36540</v>
      </c>
      <c r="R2" s="16">
        <f t="shared" ref="R2:R47" ca="1" si="1">ROUNDDOWN(((TODAY()-P2)/365.25),0)</f>
        <v>67</v>
      </c>
      <c r="S2" s="16">
        <f t="shared" ref="S2:S47" si="2">YEAR(Q2)-YEAR(P2)</f>
        <v>50</v>
      </c>
      <c r="T2" s="17">
        <f t="shared" ref="T2:T47" ca="1" si="3">(TODAY()-Q2)/365.25</f>
        <v>18.543463381245722</v>
      </c>
    </row>
    <row r="3" spans="1:20" ht="15" customHeight="1" x14ac:dyDescent="0.25">
      <c r="A3" s="12" t="s">
        <v>122</v>
      </c>
      <c r="B3" s="13">
        <v>18</v>
      </c>
      <c r="C3" s="14" t="s">
        <v>9</v>
      </c>
      <c r="D3" s="14" t="s">
        <v>10</v>
      </c>
      <c r="E3" s="14" t="s">
        <v>123</v>
      </c>
      <c r="F3" s="14" t="s">
        <v>114</v>
      </c>
      <c r="G3" s="14" t="s">
        <v>124</v>
      </c>
      <c r="H3" s="14" t="s">
        <v>125</v>
      </c>
      <c r="I3" s="14" t="s">
        <v>126</v>
      </c>
      <c r="J3" s="14" t="s">
        <v>127</v>
      </c>
      <c r="K3" s="14" t="s">
        <v>128</v>
      </c>
      <c r="L3" s="14" t="s">
        <v>129</v>
      </c>
      <c r="M3" s="4">
        <v>0.88</v>
      </c>
      <c r="N3" s="5">
        <f t="shared" si="0"/>
        <v>400</v>
      </c>
      <c r="O3" s="14" t="s">
        <v>11</v>
      </c>
      <c r="P3" s="15" t="s">
        <v>130</v>
      </c>
      <c r="Q3" s="15" t="s">
        <v>131</v>
      </c>
      <c r="R3" s="16">
        <f t="shared" ca="1" si="1"/>
        <v>51</v>
      </c>
      <c r="S3" s="16">
        <f t="shared" si="2"/>
        <v>35</v>
      </c>
      <c r="T3" s="17">
        <f t="shared" ca="1" si="3"/>
        <v>15.958932238193018</v>
      </c>
    </row>
    <row r="4" spans="1:20" ht="15" customHeight="1" x14ac:dyDescent="0.25">
      <c r="A4" s="12" t="s">
        <v>132</v>
      </c>
      <c r="B4" s="13">
        <v>16</v>
      </c>
      <c r="C4" s="14" t="s">
        <v>12</v>
      </c>
      <c r="D4" s="14" t="s">
        <v>13</v>
      </c>
      <c r="E4" s="14" t="s">
        <v>133</v>
      </c>
      <c r="F4" s="14" t="s">
        <v>114</v>
      </c>
      <c r="G4" s="14" t="s">
        <v>134</v>
      </c>
      <c r="H4" s="14" t="s">
        <v>135</v>
      </c>
      <c r="I4" s="14" t="s">
        <v>136</v>
      </c>
      <c r="J4" s="14" t="s">
        <v>137</v>
      </c>
      <c r="K4" s="14" t="s">
        <v>138</v>
      </c>
      <c r="L4" s="14" t="s">
        <v>114</v>
      </c>
      <c r="M4" s="4">
        <v>0.95</v>
      </c>
      <c r="N4" s="5">
        <f t="shared" si="0"/>
        <v>750</v>
      </c>
      <c r="O4" s="14" t="s">
        <v>14</v>
      </c>
      <c r="P4" s="15" t="s">
        <v>139</v>
      </c>
      <c r="Q4" s="15" t="s">
        <v>140</v>
      </c>
      <c r="R4" s="16">
        <f t="shared" ca="1" si="1"/>
        <v>88</v>
      </c>
      <c r="S4" s="16">
        <f t="shared" si="2"/>
        <v>71</v>
      </c>
      <c r="T4" s="17">
        <f t="shared" ca="1" si="3"/>
        <v>17.546885694729639</v>
      </c>
    </row>
    <row r="5" spans="1:20" ht="15" customHeight="1" x14ac:dyDescent="0.25">
      <c r="A5" s="12" t="s">
        <v>141</v>
      </c>
      <c r="B5" s="13">
        <v>11</v>
      </c>
      <c r="C5" s="14" t="s">
        <v>15</v>
      </c>
      <c r="D5" s="14" t="s">
        <v>16</v>
      </c>
      <c r="E5" s="14" t="s">
        <v>142</v>
      </c>
      <c r="F5" s="14" t="s">
        <v>114</v>
      </c>
      <c r="G5" s="14" t="s">
        <v>124</v>
      </c>
      <c r="H5" s="14" t="s">
        <v>125</v>
      </c>
      <c r="I5" s="14" t="s">
        <v>143</v>
      </c>
      <c r="J5" s="14" t="s">
        <v>144</v>
      </c>
      <c r="K5" s="14" t="s">
        <v>145</v>
      </c>
      <c r="L5" s="14" t="s">
        <v>146</v>
      </c>
      <c r="M5" s="4">
        <v>0.9</v>
      </c>
      <c r="N5" s="5">
        <f t="shared" si="0"/>
        <v>500</v>
      </c>
      <c r="O5" s="14" t="s">
        <v>14</v>
      </c>
      <c r="P5" s="15" t="s">
        <v>147</v>
      </c>
      <c r="Q5" s="15" t="s">
        <v>148</v>
      </c>
      <c r="R5" s="16">
        <f t="shared" ca="1" si="1"/>
        <v>38</v>
      </c>
      <c r="S5" s="16">
        <f t="shared" si="2"/>
        <v>21</v>
      </c>
      <c r="T5" s="17">
        <f t="shared" ca="1" si="3"/>
        <v>17.563312799452429</v>
      </c>
    </row>
    <row r="6" spans="1:20" ht="15" customHeight="1" x14ac:dyDescent="0.25">
      <c r="A6" s="12" t="s">
        <v>149</v>
      </c>
      <c r="B6" s="13">
        <v>1</v>
      </c>
      <c r="C6" s="14" t="s">
        <v>0</v>
      </c>
      <c r="D6" s="14" t="s">
        <v>17</v>
      </c>
      <c r="E6" s="14" t="s">
        <v>150</v>
      </c>
      <c r="F6" s="14" t="s">
        <v>114</v>
      </c>
      <c r="G6" s="14" t="s">
        <v>151</v>
      </c>
      <c r="H6" s="14" t="s">
        <v>125</v>
      </c>
      <c r="I6" s="14" t="s">
        <v>152</v>
      </c>
      <c r="J6" s="14" t="s">
        <v>153</v>
      </c>
      <c r="K6" s="14" t="s">
        <v>154</v>
      </c>
      <c r="L6" s="14" t="s">
        <v>155</v>
      </c>
      <c r="M6" s="4">
        <v>1</v>
      </c>
      <c r="N6" s="5">
        <f t="shared" si="0"/>
        <v>1000</v>
      </c>
      <c r="O6" s="14" t="s">
        <v>14</v>
      </c>
      <c r="P6" s="15" t="s">
        <v>156</v>
      </c>
      <c r="Q6" s="15" t="s">
        <v>157</v>
      </c>
      <c r="R6" s="16">
        <f t="shared" ca="1" si="1"/>
        <v>60</v>
      </c>
      <c r="S6" s="16">
        <f t="shared" si="2"/>
        <v>43</v>
      </c>
      <c r="T6" s="17">
        <f t="shared" ca="1" si="3"/>
        <v>17.541409993155373</v>
      </c>
    </row>
    <row r="7" spans="1:20" ht="15" customHeight="1" x14ac:dyDescent="0.25">
      <c r="A7" s="12" t="s">
        <v>158</v>
      </c>
      <c r="B7" s="13">
        <v>21</v>
      </c>
      <c r="C7" s="14" t="s">
        <v>18</v>
      </c>
      <c r="D7" s="14" t="s">
        <v>92</v>
      </c>
      <c r="E7" s="14" t="s">
        <v>159</v>
      </c>
      <c r="F7" s="14" t="s">
        <v>114</v>
      </c>
      <c r="G7" s="14" t="s">
        <v>160</v>
      </c>
      <c r="H7" s="14" t="s">
        <v>125</v>
      </c>
      <c r="I7" s="14" t="s">
        <v>161</v>
      </c>
      <c r="J7" s="14" t="s">
        <v>162</v>
      </c>
      <c r="K7" s="14" t="s">
        <v>163</v>
      </c>
      <c r="L7" s="14" t="s">
        <v>164</v>
      </c>
      <c r="M7" s="4">
        <v>0.75</v>
      </c>
      <c r="N7" s="5">
        <f t="shared" si="0"/>
        <v>100</v>
      </c>
      <c r="O7" s="14" t="s">
        <v>14</v>
      </c>
      <c r="P7" s="15" t="s">
        <v>165</v>
      </c>
      <c r="Q7" s="15" t="s">
        <v>166</v>
      </c>
      <c r="R7" s="16">
        <f t="shared" ca="1" si="1"/>
        <v>58</v>
      </c>
      <c r="S7" s="16">
        <f t="shared" si="2"/>
        <v>42</v>
      </c>
      <c r="T7" s="17">
        <f t="shared" ca="1" si="3"/>
        <v>15.961670088980151</v>
      </c>
    </row>
    <row r="8" spans="1:20" ht="15" customHeight="1" x14ac:dyDescent="0.25">
      <c r="A8" s="12" t="s">
        <v>167</v>
      </c>
      <c r="B8" s="13">
        <v>3</v>
      </c>
      <c r="C8" s="14" t="s">
        <v>19</v>
      </c>
      <c r="D8" s="14" t="s">
        <v>20</v>
      </c>
      <c r="E8" s="14" t="s">
        <v>168</v>
      </c>
      <c r="F8" s="14" t="s">
        <v>114</v>
      </c>
      <c r="G8" s="14" t="s">
        <v>134</v>
      </c>
      <c r="H8" s="14" t="s">
        <v>135</v>
      </c>
      <c r="I8" s="14" t="s">
        <v>136</v>
      </c>
      <c r="J8" s="14" t="s">
        <v>114</v>
      </c>
      <c r="K8" s="14" t="s">
        <v>169</v>
      </c>
      <c r="L8" s="14" t="s">
        <v>170</v>
      </c>
      <c r="M8" s="4">
        <v>0.7</v>
      </c>
      <c r="N8" s="5">
        <f t="shared" si="0"/>
        <v>50</v>
      </c>
      <c r="O8" s="14" t="s">
        <v>21</v>
      </c>
      <c r="P8" s="15" t="s">
        <v>171</v>
      </c>
      <c r="Q8" s="15" t="s">
        <v>172</v>
      </c>
      <c r="R8" s="16">
        <f t="shared" ca="1" si="1"/>
        <v>28</v>
      </c>
      <c r="S8" s="16">
        <f t="shared" si="2"/>
        <v>11</v>
      </c>
      <c r="T8" s="17">
        <f t="shared" ca="1" si="3"/>
        <v>17.568788501026695</v>
      </c>
    </row>
    <row r="9" spans="1:20" ht="15" customHeight="1" x14ac:dyDescent="0.25">
      <c r="A9" s="12" t="s">
        <v>173</v>
      </c>
      <c r="B9" s="13">
        <v>63</v>
      </c>
      <c r="C9" s="14" t="s">
        <v>174</v>
      </c>
      <c r="D9" s="14" t="s">
        <v>22</v>
      </c>
      <c r="E9" s="14" t="s">
        <v>175</v>
      </c>
      <c r="F9" s="14" t="s">
        <v>114</v>
      </c>
      <c r="G9" s="14" t="s">
        <v>176</v>
      </c>
      <c r="H9" s="14" t="s">
        <v>125</v>
      </c>
      <c r="I9" s="14" t="s">
        <v>177</v>
      </c>
      <c r="J9" s="14" t="s">
        <v>178</v>
      </c>
      <c r="K9" s="14" t="s">
        <v>179</v>
      </c>
      <c r="L9" s="14" t="s">
        <v>114</v>
      </c>
      <c r="M9" s="4">
        <v>0.92</v>
      </c>
      <c r="N9" s="5">
        <f t="shared" si="0"/>
        <v>500</v>
      </c>
      <c r="O9" s="14" t="s">
        <v>23</v>
      </c>
      <c r="P9" s="15" t="s">
        <v>180</v>
      </c>
      <c r="Q9" s="15" t="s">
        <v>181</v>
      </c>
      <c r="R9" s="16">
        <f t="shared" ca="1" si="1"/>
        <v>68</v>
      </c>
      <c r="S9" s="16">
        <f t="shared" si="2"/>
        <v>55</v>
      </c>
      <c r="T9" s="17">
        <f t="shared" ca="1" si="3"/>
        <v>12.747433264887064</v>
      </c>
    </row>
    <row r="10" spans="1:20" ht="15" customHeight="1" x14ac:dyDescent="0.25">
      <c r="A10" s="12" t="s">
        <v>182</v>
      </c>
      <c r="B10" s="13">
        <v>20</v>
      </c>
      <c r="C10" s="14" t="s">
        <v>174</v>
      </c>
      <c r="D10" s="14" t="s">
        <v>22</v>
      </c>
      <c r="E10" s="14" t="s">
        <v>183</v>
      </c>
      <c r="F10" s="14" t="s">
        <v>184</v>
      </c>
      <c r="G10" s="14" t="s">
        <v>185</v>
      </c>
      <c r="H10" s="14" t="s">
        <v>186</v>
      </c>
      <c r="I10" s="14" t="s">
        <v>187</v>
      </c>
      <c r="J10" s="14" t="s">
        <v>188</v>
      </c>
      <c r="K10" s="14" t="s">
        <v>189</v>
      </c>
      <c r="L10" s="14" t="s">
        <v>190</v>
      </c>
      <c r="M10" s="4">
        <v>1</v>
      </c>
      <c r="N10" s="5">
        <f t="shared" si="0"/>
        <v>1000</v>
      </c>
      <c r="O10" s="14" t="s">
        <v>24</v>
      </c>
      <c r="P10" s="15" t="s">
        <v>191</v>
      </c>
      <c r="Q10" s="15" t="s">
        <v>192</v>
      </c>
      <c r="R10" s="16">
        <f t="shared" ca="1" si="1"/>
        <v>75</v>
      </c>
      <c r="S10" s="16">
        <f t="shared" si="2"/>
        <v>59</v>
      </c>
      <c r="T10" s="17">
        <f t="shared" ca="1" si="3"/>
        <v>15.997262149212867</v>
      </c>
    </row>
    <row r="11" spans="1:20" ht="15" customHeight="1" x14ac:dyDescent="0.25">
      <c r="A11" s="12" t="s">
        <v>193</v>
      </c>
      <c r="B11" s="13">
        <v>58</v>
      </c>
      <c r="C11" s="14" t="s">
        <v>25</v>
      </c>
      <c r="D11" s="14" t="s">
        <v>26</v>
      </c>
      <c r="E11" s="14" t="s">
        <v>194</v>
      </c>
      <c r="F11" s="14" t="s">
        <v>114</v>
      </c>
      <c r="G11" s="14" t="s">
        <v>195</v>
      </c>
      <c r="H11" s="14" t="s">
        <v>196</v>
      </c>
      <c r="I11" s="14" t="s">
        <v>197</v>
      </c>
      <c r="J11" s="14" t="s">
        <v>198</v>
      </c>
      <c r="K11" s="14" t="s">
        <v>199</v>
      </c>
      <c r="L11" s="14" t="s">
        <v>200</v>
      </c>
      <c r="M11" s="4">
        <v>0.88</v>
      </c>
      <c r="N11" s="5">
        <f t="shared" si="0"/>
        <v>400</v>
      </c>
      <c r="O11" s="14" t="s">
        <v>23</v>
      </c>
      <c r="P11" s="15" t="s">
        <v>201</v>
      </c>
      <c r="Q11" s="15" t="s">
        <v>202</v>
      </c>
      <c r="R11" s="16">
        <f t="shared" ca="1" si="1"/>
        <v>74</v>
      </c>
      <c r="S11" s="16">
        <f t="shared" si="2"/>
        <v>61</v>
      </c>
      <c r="T11" s="17">
        <f t="shared" ca="1" si="3"/>
        <v>13.538672142368242</v>
      </c>
    </row>
    <row r="12" spans="1:20" ht="15" customHeight="1" x14ac:dyDescent="0.25">
      <c r="A12" s="12" t="s">
        <v>203</v>
      </c>
      <c r="B12" s="13">
        <v>57</v>
      </c>
      <c r="C12" s="14" t="s">
        <v>27</v>
      </c>
      <c r="D12" s="14" t="s">
        <v>28</v>
      </c>
      <c r="E12" s="14" t="s">
        <v>204</v>
      </c>
      <c r="F12" s="14" t="s">
        <v>114</v>
      </c>
      <c r="G12" s="14" t="s">
        <v>205</v>
      </c>
      <c r="H12" s="14" t="s">
        <v>116</v>
      </c>
      <c r="I12" s="14" t="s">
        <v>206</v>
      </c>
      <c r="J12" s="14" t="s">
        <v>207</v>
      </c>
      <c r="K12" s="14" t="s">
        <v>208</v>
      </c>
      <c r="L12" s="14" t="s">
        <v>114</v>
      </c>
      <c r="M12" s="4">
        <v>0.84</v>
      </c>
      <c r="N12" s="5">
        <f t="shared" si="0"/>
        <v>250</v>
      </c>
      <c r="O12" s="14" t="s">
        <v>8</v>
      </c>
      <c r="P12" s="15" t="s">
        <v>209</v>
      </c>
      <c r="Q12" s="15" t="s">
        <v>210</v>
      </c>
      <c r="R12" s="16">
        <f t="shared" ca="1" si="1"/>
        <v>58</v>
      </c>
      <c r="S12" s="16">
        <f t="shared" si="2"/>
        <v>45</v>
      </c>
      <c r="T12" s="17">
        <f t="shared" ca="1" si="3"/>
        <v>13.560574948665298</v>
      </c>
    </row>
    <row r="13" spans="1:20" ht="15" customHeight="1" x14ac:dyDescent="0.25">
      <c r="A13" s="12" t="s">
        <v>211</v>
      </c>
      <c r="B13" s="13">
        <v>37</v>
      </c>
      <c r="C13" s="14" t="s">
        <v>12</v>
      </c>
      <c r="D13" s="14" t="s">
        <v>29</v>
      </c>
      <c r="E13" s="14" t="s">
        <v>212</v>
      </c>
      <c r="F13" s="14" t="s">
        <v>213</v>
      </c>
      <c r="G13" s="14" t="s">
        <v>134</v>
      </c>
      <c r="H13" s="14" t="s">
        <v>135</v>
      </c>
      <c r="I13" s="14" t="s">
        <v>214</v>
      </c>
      <c r="J13" s="14" t="s">
        <v>215</v>
      </c>
      <c r="K13" s="14" t="s">
        <v>216</v>
      </c>
      <c r="L13" s="14" t="s">
        <v>217</v>
      </c>
      <c r="M13" s="4">
        <v>0.97</v>
      </c>
      <c r="N13" s="5">
        <f t="shared" si="0"/>
        <v>750</v>
      </c>
      <c r="O13" s="14" t="s">
        <v>30</v>
      </c>
      <c r="P13" s="15" t="s">
        <v>218</v>
      </c>
      <c r="Q13" s="15" t="s">
        <v>219</v>
      </c>
      <c r="R13" s="16">
        <f t="shared" ca="1" si="1"/>
        <v>55</v>
      </c>
      <c r="S13" s="16">
        <f t="shared" si="2"/>
        <v>41</v>
      </c>
      <c r="T13" s="17">
        <f t="shared" ca="1" si="3"/>
        <v>15.540041067761807</v>
      </c>
    </row>
    <row r="14" spans="1:20" ht="15" customHeight="1" x14ac:dyDescent="0.25">
      <c r="A14" s="12" t="s">
        <v>220</v>
      </c>
      <c r="B14" s="13">
        <v>39</v>
      </c>
      <c r="C14" s="14" t="s">
        <v>31</v>
      </c>
      <c r="D14" s="14" t="s">
        <v>32</v>
      </c>
      <c r="E14" s="14" t="s">
        <v>221</v>
      </c>
      <c r="F14" s="14" t="s">
        <v>222</v>
      </c>
      <c r="G14" s="14" t="s">
        <v>134</v>
      </c>
      <c r="H14" s="14" t="s">
        <v>135</v>
      </c>
      <c r="I14" s="14" t="s">
        <v>223</v>
      </c>
      <c r="J14" s="14" t="s">
        <v>224</v>
      </c>
      <c r="K14" s="14" t="s">
        <v>225</v>
      </c>
      <c r="L14" s="14" t="s">
        <v>226</v>
      </c>
      <c r="M14" s="4">
        <v>0.98</v>
      </c>
      <c r="N14" s="5">
        <f t="shared" si="0"/>
        <v>750</v>
      </c>
      <c r="O14" s="14" t="s">
        <v>24</v>
      </c>
      <c r="P14" s="15" t="s">
        <v>227</v>
      </c>
      <c r="Q14" s="15" t="s">
        <v>228</v>
      </c>
      <c r="R14" s="16">
        <f t="shared" ca="1" si="1"/>
        <v>52</v>
      </c>
      <c r="S14" s="16">
        <f t="shared" si="2"/>
        <v>37</v>
      </c>
      <c r="T14" s="17">
        <f t="shared" ca="1" si="3"/>
        <v>15.5564681724846</v>
      </c>
    </row>
    <row r="15" spans="1:20" ht="15" customHeight="1" x14ac:dyDescent="0.25">
      <c r="A15" s="12" t="s">
        <v>229</v>
      </c>
      <c r="B15" s="13">
        <v>43</v>
      </c>
      <c r="C15" s="14" t="s">
        <v>33</v>
      </c>
      <c r="D15" s="14" t="s">
        <v>34</v>
      </c>
      <c r="E15" s="14" t="s">
        <v>230</v>
      </c>
      <c r="F15" s="14" t="s">
        <v>231</v>
      </c>
      <c r="G15" s="14" t="s">
        <v>232</v>
      </c>
      <c r="H15" s="14" t="s">
        <v>186</v>
      </c>
      <c r="I15" s="14" t="s">
        <v>233</v>
      </c>
      <c r="J15" s="14" t="s">
        <v>234</v>
      </c>
      <c r="K15" s="14" t="s">
        <v>235</v>
      </c>
      <c r="L15" s="14" t="s">
        <v>236</v>
      </c>
      <c r="M15" s="4">
        <v>1.1000000000000001</v>
      </c>
      <c r="N15" s="5">
        <f t="shared" si="0"/>
        <v>1000</v>
      </c>
      <c r="O15" s="14" t="s">
        <v>24</v>
      </c>
      <c r="P15" s="15" t="s">
        <v>237</v>
      </c>
      <c r="Q15" s="15" t="s">
        <v>238</v>
      </c>
      <c r="R15" s="16">
        <f t="shared" ca="1" si="1"/>
        <v>69</v>
      </c>
      <c r="S15" s="16">
        <f t="shared" si="2"/>
        <v>56</v>
      </c>
      <c r="T15" s="17">
        <f t="shared" ca="1" si="3"/>
        <v>13.604380561259411</v>
      </c>
    </row>
    <row r="16" spans="1:20" ht="15" customHeight="1" x14ac:dyDescent="0.25">
      <c r="A16" s="12" t="s">
        <v>239</v>
      </c>
      <c r="B16" s="13">
        <v>46</v>
      </c>
      <c r="C16" s="14" t="s">
        <v>35</v>
      </c>
      <c r="D16" s="14" t="s">
        <v>36</v>
      </c>
      <c r="E16" s="14" t="s">
        <v>240</v>
      </c>
      <c r="F16" s="14" t="s">
        <v>241</v>
      </c>
      <c r="G16" s="14" t="s">
        <v>134</v>
      </c>
      <c r="H16" s="14" t="s">
        <v>135</v>
      </c>
      <c r="I16" s="14" t="s">
        <v>242</v>
      </c>
      <c r="J16" s="14" t="s">
        <v>243</v>
      </c>
      <c r="K16" s="14" t="s">
        <v>244</v>
      </c>
      <c r="L16" s="14" t="s">
        <v>245</v>
      </c>
      <c r="M16" s="4">
        <v>0.77</v>
      </c>
      <c r="N16" s="5">
        <f t="shared" si="0"/>
        <v>100</v>
      </c>
      <c r="O16" s="14" t="s">
        <v>23</v>
      </c>
      <c r="P16" s="15" t="s">
        <v>246</v>
      </c>
      <c r="Q16" s="15" t="s">
        <v>247</v>
      </c>
      <c r="R16" s="16">
        <f t="shared" ca="1" si="1"/>
        <v>55</v>
      </c>
      <c r="S16" s="16">
        <f t="shared" si="2"/>
        <v>41</v>
      </c>
      <c r="T16" s="17">
        <f t="shared" ca="1" si="3"/>
        <v>13.596167008898014</v>
      </c>
    </row>
    <row r="17" spans="1:20" ht="15" customHeight="1" x14ac:dyDescent="0.25">
      <c r="A17" s="12" t="s">
        <v>248</v>
      </c>
      <c r="B17" s="13">
        <v>53</v>
      </c>
      <c r="C17" s="14" t="s">
        <v>37</v>
      </c>
      <c r="D17" s="14" t="s">
        <v>38</v>
      </c>
      <c r="E17" s="14" t="s">
        <v>249</v>
      </c>
      <c r="F17" s="14" t="s">
        <v>114</v>
      </c>
      <c r="G17" s="14" t="s">
        <v>232</v>
      </c>
      <c r="H17" s="14" t="s">
        <v>186</v>
      </c>
      <c r="I17" s="14" t="s">
        <v>136</v>
      </c>
      <c r="J17" s="14" t="s">
        <v>114</v>
      </c>
      <c r="K17" s="14" t="s">
        <v>250</v>
      </c>
      <c r="L17" s="14" t="s">
        <v>250</v>
      </c>
      <c r="M17" s="4">
        <v>0.7</v>
      </c>
      <c r="N17" s="5">
        <f t="shared" si="0"/>
        <v>50</v>
      </c>
      <c r="O17" s="14" t="s">
        <v>14</v>
      </c>
      <c r="P17" s="15" t="s">
        <v>251</v>
      </c>
      <c r="Q17" s="15" t="s">
        <v>252</v>
      </c>
      <c r="R17" s="16">
        <f t="shared" ca="1" si="1"/>
        <v>48</v>
      </c>
      <c r="S17" s="16">
        <f t="shared" si="2"/>
        <v>35</v>
      </c>
      <c r="T17" s="17">
        <f t="shared" ca="1" si="3"/>
        <v>13.54962354551677</v>
      </c>
    </row>
    <row r="18" spans="1:20" ht="15" customHeight="1" x14ac:dyDescent="0.25">
      <c r="A18" s="12" t="s">
        <v>253</v>
      </c>
      <c r="B18" s="13">
        <v>5</v>
      </c>
      <c r="C18" s="14" t="s">
        <v>39</v>
      </c>
      <c r="D18" s="14" t="s">
        <v>40</v>
      </c>
      <c r="E18" s="14" t="s">
        <v>254</v>
      </c>
      <c r="F18" s="14" t="s">
        <v>114</v>
      </c>
      <c r="G18" s="14" t="s">
        <v>176</v>
      </c>
      <c r="H18" s="14" t="s">
        <v>125</v>
      </c>
      <c r="I18" s="14" t="s">
        <v>255</v>
      </c>
      <c r="J18" s="14" t="s">
        <v>256</v>
      </c>
      <c r="K18" s="14" t="s">
        <v>257</v>
      </c>
      <c r="L18" s="14" t="s">
        <v>114</v>
      </c>
      <c r="M18" s="4">
        <v>0.65</v>
      </c>
      <c r="N18" s="5">
        <f t="shared" si="0"/>
        <v>0</v>
      </c>
      <c r="O18" s="14" t="s">
        <v>23</v>
      </c>
      <c r="P18" s="15" t="s">
        <v>258</v>
      </c>
      <c r="Q18" s="15" t="s">
        <v>259</v>
      </c>
      <c r="R18" s="16">
        <f t="shared" ca="1" si="1"/>
        <v>60</v>
      </c>
      <c r="S18" s="16">
        <f t="shared" si="2"/>
        <v>43</v>
      </c>
      <c r="T18" s="17">
        <f t="shared" ca="1" si="3"/>
        <v>17.579739904175224</v>
      </c>
    </row>
    <row r="19" spans="1:20" ht="15" customHeight="1" x14ac:dyDescent="0.25">
      <c r="A19" s="12" t="s">
        <v>260</v>
      </c>
      <c r="B19" s="13">
        <v>6</v>
      </c>
      <c r="C19" s="14" t="s">
        <v>41</v>
      </c>
      <c r="D19" s="14" t="s">
        <v>42</v>
      </c>
      <c r="E19" s="14" t="s">
        <v>261</v>
      </c>
      <c r="F19" s="14" t="s">
        <v>114</v>
      </c>
      <c r="G19" s="14" t="s">
        <v>262</v>
      </c>
      <c r="H19" s="14" t="s">
        <v>125</v>
      </c>
      <c r="I19" s="14" t="s">
        <v>263</v>
      </c>
      <c r="J19" s="14" t="s">
        <v>264</v>
      </c>
      <c r="K19" s="14" t="s">
        <v>265</v>
      </c>
      <c r="L19" s="14" t="s">
        <v>266</v>
      </c>
      <c r="M19" s="4">
        <v>0.99</v>
      </c>
      <c r="N19" s="5">
        <f t="shared" si="0"/>
        <v>750</v>
      </c>
      <c r="O19" s="14" t="s">
        <v>14</v>
      </c>
      <c r="P19" s="15" t="s">
        <v>267</v>
      </c>
      <c r="Q19" s="15" t="s">
        <v>172</v>
      </c>
      <c r="R19" s="16">
        <f t="shared" ca="1" si="1"/>
        <v>33</v>
      </c>
      <c r="S19" s="16">
        <f t="shared" si="2"/>
        <v>16</v>
      </c>
      <c r="T19" s="17">
        <f t="shared" ca="1" si="3"/>
        <v>17.568788501026695</v>
      </c>
    </row>
    <row r="20" spans="1:20" ht="15" customHeight="1" x14ac:dyDescent="0.25">
      <c r="A20" s="12" t="s">
        <v>268</v>
      </c>
      <c r="B20" s="13">
        <v>52</v>
      </c>
      <c r="C20" s="14" t="s">
        <v>43</v>
      </c>
      <c r="D20" s="14" t="s">
        <v>44</v>
      </c>
      <c r="E20" s="14" t="s">
        <v>269</v>
      </c>
      <c r="F20" s="14" t="s">
        <v>270</v>
      </c>
      <c r="G20" s="14" t="s">
        <v>271</v>
      </c>
      <c r="H20" s="14" t="s">
        <v>125</v>
      </c>
      <c r="I20" s="14" t="s">
        <v>272</v>
      </c>
      <c r="J20" s="14" t="s">
        <v>273</v>
      </c>
      <c r="K20" s="14" t="s">
        <v>274</v>
      </c>
      <c r="L20" s="14" t="s">
        <v>275</v>
      </c>
      <c r="M20" s="4">
        <v>1.02</v>
      </c>
      <c r="N20" s="5">
        <f t="shared" si="0"/>
        <v>1000</v>
      </c>
      <c r="O20" s="14" t="s">
        <v>11</v>
      </c>
      <c r="P20" s="15" t="s">
        <v>276</v>
      </c>
      <c r="Q20" s="15" t="s">
        <v>277</v>
      </c>
      <c r="R20" s="16">
        <f t="shared" ca="1" si="1"/>
        <v>53</v>
      </c>
      <c r="S20" s="16">
        <f t="shared" si="2"/>
        <v>39</v>
      </c>
      <c r="T20" s="17">
        <f t="shared" ca="1" si="3"/>
        <v>13.582477754962355</v>
      </c>
    </row>
    <row r="21" spans="1:20" ht="15" customHeight="1" x14ac:dyDescent="0.25">
      <c r="A21" s="12" t="s">
        <v>278</v>
      </c>
      <c r="B21" s="13">
        <v>4</v>
      </c>
      <c r="C21" s="14" t="s">
        <v>19</v>
      </c>
      <c r="D21" s="14" t="s">
        <v>45</v>
      </c>
      <c r="E21" s="14" t="s">
        <v>279</v>
      </c>
      <c r="F21" s="14" t="s">
        <v>114</v>
      </c>
      <c r="G21" s="14" t="s">
        <v>280</v>
      </c>
      <c r="H21" s="14" t="s">
        <v>281</v>
      </c>
      <c r="I21" s="14" t="s">
        <v>282</v>
      </c>
      <c r="J21" s="14" t="s">
        <v>283</v>
      </c>
      <c r="K21" s="14" t="s">
        <v>284</v>
      </c>
      <c r="L21" s="14" t="s">
        <v>285</v>
      </c>
      <c r="M21" s="4">
        <v>0.97</v>
      </c>
      <c r="N21" s="5">
        <f t="shared" si="0"/>
        <v>750</v>
      </c>
      <c r="O21" s="14" t="s">
        <v>21</v>
      </c>
      <c r="P21" s="15" t="s">
        <v>267</v>
      </c>
      <c r="Q21" s="15" t="s">
        <v>286</v>
      </c>
      <c r="R21" s="16">
        <f t="shared" ca="1" si="1"/>
        <v>33</v>
      </c>
      <c r="S21" s="16">
        <f t="shared" si="2"/>
        <v>16</v>
      </c>
      <c r="T21" s="17">
        <f t="shared" ca="1" si="3"/>
        <v>17.577002053388089</v>
      </c>
    </row>
    <row r="22" spans="1:20" ht="15" customHeight="1" x14ac:dyDescent="0.25">
      <c r="A22" s="12" t="s">
        <v>287</v>
      </c>
      <c r="B22" s="13">
        <v>55</v>
      </c>
      <c r="C22" s="14" t="s">
        <v>46</v>
      </c>
      <c r="D22" s="14" t="s">
        <v>47</v>
      </c>
      <c r="E22" s="14" t="s">
        <v>288</v>
      </c>
      <c r="F22" s="14" t="s">
        <v>289</v>
      </c>
      <c r="G22" s="14" t="s">
        <v>134</v>
      </c>
      <c r="H22" s="14" t="s">
        <v>135</v>
      </c>
      <c r="I22" s="14" t="s">
        <v>290</v>
      </c>
      <c r="J22" s="14" t="s">
        <v>291</v>
      </c>
      <c r="K22" s="14" t="s">
        <v>292</v>
      </c>
      <c r="L22" s="14" t="s">
        <v>114</v>
      </c>
      <c r="M22" s="4">
        <v>0.88</v>
      </c>
      <c r="N22" s="5">
        <f t="shared" si="0"/>
        <v>400</v>
      </c>
      <c r="O22" s="14" t="s">
        <v>24</v>
      </c>
      <c r="P22" s="15" t="s">
        <v>293</v>
      </c>
      <c r="Q22" s="15" t="s">
        <v>210</v>
      </c>
      <c r="R22" s="16">
        <f t="shared" ca="1" si="1"/>
        <v>33</v>
      </c>
      <c r="S22" s="16">
        <f t="shared" si="2"/>
        <v>20</v>
      </c>
      <c r="T22" s="17">
        <f t="shared" ca="1" si="3"/>
        <v>13.560574948665298</v>
      </c>
    </row>
    <row r="23" spans="1:20" ht="15" customHeight="1" x14ac:dyDescent="0.25">
      <c r="A23" s="12" t="s">
        <v>294</v>
      </c>
      <c r="B23" s="13">
        <v>44</v>
      </c>
      <c r="C23" s="14" t="s">
        <v>48</v>
      </c>
      <c r="D23" s="14" t="s">
        <v>47</v>
      </c>
      <c r="E23" s="14" t="s">
        <v>295</v>
      </c>
      <c r="F23" s="14" t="s">
        <v>114</v>
      </c>
      <c r="G23" s="14" t="s">
        <v>296</v>
      </c>
      <c r="H23" s="14" t="s">
        <v>125</v>
      </c>
      <c r="I23" s="14" t="s">
        <v>297</v>
      </c>
      <c r="J23" s="14" t="s">
        <v>298</v>
      </c>
      <c r="K23" s="14" t="s">
        <v>299</v>
      </c>
      <c r="L23" s="14" t="s">
        <v>300</v>
      </c>
      <c r="M23" s="4">
        <v>0.89</v>
      </c>
      <c r="N23" s="5">
        <f t="shared" si="0"/>
        <v>400</v>
      </c>
      <c r="O23" s="14" t="s">
        <v>24</v>
      </c>
      <c r="P23" s="15" t="s">
        <v>301</v>
      </c>
      <c r="Q23" s="15" t="s">
        <v>238</v>
      </c>
      <c r="R23" s="16">
        <f t="shared" ca="1" si="1"/>
        <v>32</v>
      </c>
      <c r="S23" s="16">
        <f t="shared" si="2"/>
        <v>18</v>
      </c>
      <c r="T23" s="17">
        <f t="shared" ca="1" si="3"/>
        <v>13.604380561259411</v>
      </c>
    </row>
    <row r="24" spans="1:20" ht="15" customHeight="1" x14ac:dyDescent="0.25">
      <c r="A24" s="12" t="s">
        <v>302</v>
      </c>
      <c r="B24" s="13">
        <v>56</v>
      </c>
      <c r="C24" s="14" t="s">
        <v>49</v>
      </c>
      <c r="D24" s="14" t="s">
        <v>47</v>
      </c>
      <c r="E24" s="14" t="s">
        <v>303</v>
      </c>
      <c r="F24" s="14" t="s">
        <v>114</v>
      </c>
      <c r="G24" s="14" t="s">
        <v>304</v>
      </c>
      <c r="H24" s="14" t="s">
        <v>281</v>
      </c>
      <c r="I24" s="14" t="s">
        <v>305</v>
      </c>
      <c r="J24" s="14" t="s">
        <v>306</v>
      </c>
      <c r="K24" s="14" t="s">
        <v>307</v>
      </c>
      <c r="L24" s="14" t="s">
        <v>114</v>
      </c>
      <c r="M24" s="4">
        <v>0.93</v>
      </c>
      <c r="N24" s="5">
        <f t="shared" si="0"/>
        <v>500</v>
      </c>
      <c r="O24" s="14" t="s">
        <v>8</v>
      </c>
      <c r="P24" s="15" t="s">
        <v>308</v>
      </c>
      <c r="Q24" s="15" t="s">
        <v>210</v>
      </c>
      <c r="R24" s="16">
        <f t="shared" ca="1" si="1"/>
        <v>53</v>
      </c>
      <c r="S24" s="16">
        <f t="shared" si="2"/>
        <v>40</v>
      </c>
      <c r="T24" s="17">
        <f t="shared" ca="1" si="3"/>
        <v>13.560574948665298</v>
      </c>
    </row>
    <row r="25" spans="1:20" ht="15" customHeight="1" x14ac:dyDescent="0.25">
      <c r="A25" s="12" t="s">
        <v>309</v>
      </c>
      <c r="B25" s="13">
        <v>64</v>
      </c>
      <c r="C25" s="14" t="s">
        <v>50</v>
      </c>
      <c r="D25" s="14" t="s">
        <v>47</v>
      </c>
      <c r="E25" s="14" t="s">
        <v>310</v>
      </c>
      <c r="F25" s="14" t="s">
        <v>114</v>
      </c>
      <c r="G25" s="14" t="s">
        <v>311</v>
      </c>
      <c r="H25" s="14" t="s">
        <v>125</v>
      </c>
      <c r="I25" s="14" t="s">
        <v>312</v>
      </c>
      <c r="J25" s="14" t="s">
        <v>313</v>
      </c>
      <c r="K25" s="14" t="s">
        <v>314</v>
      </c>
      <c r="L25" s="14" t="s">
        <v>114</v>
      </c>
      <c r="M25" s="4">
        <v>0.95</v>
      </c>
      <c r="N25" s="5">
        <f t="shared" si="0"/>
        <v>750</v>
      </c>
      <c r="O25" s="14" t="s">
        <v>30</v>
      </c>
      <c r="P25" s="15" t="s">
        <v>315</v>
      </c>
      <c r="Q25" s="15" t="s">
        <v>316</v>
      </c>
      <c r="R25" s="16">
        <f t="shared" ca="1" si="1"/>
        <v>52</v>
      </c>
      <c r="S25" s="16">
        <f t="shared" si="2"/>
        <v>40</v>
      </c>
      <c r="T25" s="17">
        <f t="shared" ca="1" si="3"/>
        <v>12.358658453114305</v>
      </c>
    </row>
    <row r="26" spans="1:20" ht="15" customHeight="1" x14ac:dyDescent="0.25">
      <c r="A26" s="12" t="s">
        <v>317</v>
      </c>
      <c r="B26" s="13">
        <v>40</v>
      </c>
      <c r="C26" s="14" t="s">
        <v>51</v>
      </c>
      <c r="D26" s="14" t="s">
        <v>52</v>
      </c>
      <c r="E26" s="14" t="s">
        <v>318</v>
      </c>
      <c r="F26" s="14" t="s">
        <v>114</v>
      </c>
      <c r="G26" s="14" t="s">
        <v>124</v>
      </c>
      <c r="H26" s="14" t="s">
        <v>125</v>
      </c>
      <c r="I26" s="14" t="s">
        <v>126</v>
      </c>
      <c r="J26" s="14" t="s">
        <v>319</v>
      </c>
      <c r="K26" s="14" t="s">
        <v>320</v>
      </c>
      <c r="L26" s="14" t="s">
        <v>321</v>
      </c>
      <c r="M26" s="4">
        <v>0.83</v>
      </c>
      <c r="N26" s="5">
        <f t="shared" si="0"/>
        <v>250</v>
      </c>
      <c r="O26" s="14" t="s">
        <v>11</v>
      </c>
      <c r="P26" s="15" t="s">
        <v>322</v>
      </c>
      <c r="Q26" s="15" t="s">
        <v>323</v>
      </c>
      <c r="R26" s="16">
        <f t="shared" ca="1" si="1"/>
        <v>65</v>
      </c>
      <c r="S26" s="16">
        <f t="shared" si="2"/>
        <v>50</v>
      </c>
      <c r="T26" s="17">
        <f t="shared" ca="1" si="3"/>
        <v>15.542778918548938</v>
      </c>
    </row>
    <row r="27" spans="1:20" ht="15" customHeight="1" x14ac:dyDescent="0.25">
      <c r="A27" s="12" t="s">
        <v>324</v>
      </c>
      <c r="B27" s="13">
        <v>48</v>
      </c>
      <c r="C27" s="14" t="s">
        <v>53</v>
      </c>
      <c r="D27" s="14" t="s">
        <v>54</v>
      </c>
      <c r="E27" s="14" t="s">
        <v>325</v>
      </c>
      <c r="F27" s="14" t="s">
        <v>114</v>
      </c>
      <c r="G27" s="14" t="s">
        <v>326</v>
      </c>
      <c r="H27" s="14" t="s">
        <v>135</v>
      </c>
      <c r="I27" s="14" t="s">
        <v>327</v>
      </c>
      <c r="J27" s="14" t="s">
        <v>328</v>
      </c>
      <c r="K27" s="14" t="s">
        <v>114</v>
      </c>
      <c r="L27" s="14" t="s">
        <v>114</v>
      </c>
      <c r="M27" s="4">
        <v>0.86</v>
      </c>
      <c r="N27" s="5">
        <f t="shared" si="0"/>
        <v>400</v>
      </c>
      <c r="O27" s="14" t="s">
        <v>24</v>
      </c>
      <c r="P27" s="15" t="s">
        <v>329</v>
      </c>
      <c r="Q27" s="15" t="s">
        <v>247</v>
      </c>
      <c r="R27" s="16">
        <f t="shared" ca="1" si="1"/>
        <v>51</v>
      </c>
      <c r="S27" s="16">
        <f t="shared" si="2"/>
        <v>37</v>
      </c>
      <c r="T27" s="17">
        <f t="shared" ca="1" si="3"/>
        <v>13.596167008898014</v>
      </c>
    </row>
    <row r="28" spans="1:20" ht="15" customHeight="1" x14ac:dyDescent="0.25">
      <c r="A28" s="12" t="s">
        <v>330</v>
      </c>
      <c r="B28" s="13">
        <v>42</v>
      </c>
      <c r="C28" s="14" t="s">
        <v>55</v>
      </c>
      <c r="D28" s="14" t="s">
        <v>56</v>
      </c>
      <c r="E28" s="14" t="s">
        <v>331</v>
      </c>
      <c r="F28" s="14" t="s">
        <v>114</v>
      </c>
      <c r="G28" s="14" t="s">
        <v>332</v>
      </c>
      <c r="H28" s="14" t="s">
        <v>125</v>
      </c>
      <c r="I28" s="14" t="s">
        <v>333</v>
      </c>
      <c r="J28" s="14" t="s">
        <v>334</v>
      </c>
      <c r="K28" s="14" t="s">
        <v>335</v>
      </c>
      <c r="L28" s="14" t="s">
        <v>336</v>
      </c>
      <c r="M28" s="4">
        <v>0.99</v>
      </c>
      <c r="N28" s="5">
        <f t="shared" si="0"/>
        <v>750</v>
      </c>
      <c r="O28" s="14" t="s">
        <v>23</v>
      </c>
      <c r="P28" s="15" t="s">
        <v>337</v>
      </c>
      <c r="Q28" s="15" t="s">
        <v>338</v>
      </c>
      <c r="R28" s="16">
        <f t="shared" ca="1" si="1"/>
        <v>55</v>
      </c>
      <c r="S28" s="16">
        <f t="shared" si="2"/>
        <v>40</v>
      </c>
      <c r="T28" s="17">
        <f t="shared" ca="1" si="3"/>
        <v>15.419575633127995</v>
      </c>
    </row>
    <row r="29" spans="1:20" ht="15" customHeight="1" x14ac:dyDescent="0.25">
      <c r="A29" s="12" t="s">
        <v>339</v>
      </c>
      <c r="B29" s="13">
        <v>22</v>
      </c>
      <c r="C29" s="14" t="s">
        <v>57</v>
      </c>
      <c r="D29" s="14" t="s">
        <v>58</v>
      </c>
      <c r="E29" s="14" t="s">
        <v>340</v>
      </c>
      <c r="F29" s="14" t="s">
        <v>114</v>
      </c>
      <c r="G29" s="14" t="s">
        <v>134</v>
      </c>
      <c r="H29" s="14" t="s">
        <v>135</v>
      </c>
      <c r="I29" s="14" t="s">
        <v>341</v>
      </c>
      <c r="J29" s="14" t="s">
        <v>342</v>
      </c>
      <c r="K29" s="14" t="s">
        <v>343</v>
      </c>
      <c r="L29" s="14" t="s">
        <v>344</v>
      </c>
      <c r="M29" s="4">
        <v>0.98</v>
      </c>
      <c r="N29" s="5">
        <f t="shared" si="0"/>
        <v>750</v>
      </c>
      <c r="O29" s="14" t="s">
        <v>30</v>
      </c>
      <c r="P29" s="15" t="s">
        <v>227</v>
      </c>
      <c r="Q29" s="15" t="s">
        <v>345</v>
      </c>
      <c r="R29" s="16">
        <f t="shared" ca="1" si="1"/>
        <v>52</v>
      </c>
      <c r="S29" s="16">
        <f t="shared" si="2"/>
        <v>36</v>
      </c>
      <c r="T29" s="17">
        <f t="shared" ca="1" si="3"/>
        <v>15.942505133470226</v>
      </c>
    </row>
    <row r="30" spans="1:20" ht="15" customHeight="1" x14ac:dyDescent="0.25">
      <c r="A30" s="12" t="s">
        <v>346</v>
      </c>
      <c r="B30" s="13">
        <v>10</v>
      </c>
      <c r="C30" s="14" t="s">
        <v>59</v>
      </c>
      <c r="D30" s="14" t="s">
        <v>51</v>
      </c>
      <c r="E30" s="14" t="s">
        <v>347</v>
      </c>
      <c r="F30" s="14" t="s">
        <v>114</v>
      </c>
      <c r="G30" s="14" t="s">
        <v>176</v>
      </c>
      <c r="H30" s="14" t="s">
        <v>125</v>
      </c>
      <c r="I30" s="14" t="s">
        <v>348</v>
      </c>
      <c r="J30" s="14" t="s">
        <v>349</v>
      </c>
      <c r="K30" s="14" t="s">
        <v>350</v>
      </c>
      <c r="L30" s="14" t="s">
        <v>351</v>
      </c>
      <c r="M30" s="4">
        <v>0.98</v>
      </c>
      <c r="N30" s="5">
        <f t="shared" si="0"/>
        <v>750</v>
      </c>
      <c r="O30" s="14" t="s">
        <v>14</v>
      </c>
      <c r="P30" s="15" t="s">
        <v>352</v>
      </c>
      <c r="Q30" s="15" t="s">
        <v>353</v>
      </c>
      <c r="R30" s="16">
        <f t="shared" ca="1" si="1"/>
        <v>58</v>
      </c>
      <c r="S30" s="16">
        <f t="shared" si="2"/>
        <v>41</v>
      </c>
      <c r="T30" s="17">
        <f t="shared" ca="1" si="3"/>
        <v>17.574264202600958</v>
      </c>
    </row>
    <row r="31" spans="1:20" ht="15" customHeight="1" x14ac:dyDescent="0.25">
      <c r="A31" s="12" t="s">
        <v>354</v>
      </c>
      <c r="B31" s="13">
        <v>45</v>
      </c>
      <c r="C31" s="14" t="s">
        <v>60</v>
      </c>
      <c r="D31" s="14" t="s">
        <v>61</v>
      </c>
      <c r="E31" s="14" t="s">
        <v>355</v>
      </c>
      <c r="F31" s="14" t="s">
        <v>356</v>
      </c>
      <c r="G31" s="14" t="s">
        <v>357</v>
      </c>
      <c r="H31" s="14" t="s">
        <v>186</v>
      </c>
      <c r="I31" s="14" t="s">
        <v>358</v>
      </c>
      <c r="J31" s="14" t="s">
        <v>359</v>
      </c>
      <c r="K31" s="14" t="s">
        <v>360</v>
      </c>
      <c r="L31" s="14" t="s">
        <v>361</v>
      </c>
      <c r="M31" s="4">
        <v>0.88</v>
      </c>
      <c r="N31" s="5">
        <f t="shared" si="0"/>
        <v>400</v>
      </c>
      <c r="O31" s="14" t="s">
        <v>30</v>
      </c>
      <c r="P31" s="15" t="s">
        <v>362</v>
      </c>
      <c r="Q31" s="15" t="s">
        <v>238</v>
      </c>
      <c r="R31" s="16">
        <f t="shared" ca="1" si="1"/>
        <v>51</v>
      </c>
      <c r="S31" s="16">
        <f t="shared" si="2"/>
        <v>37</v>
      </c>
      <c r="T31" s="17">
        <f t="shared" ca="1" si="3"/>
        <v>13.604380561259411</v>
      </c>
    </row>
    <row r="32" spans="1:20" ht="15" customHeight="1" x14ac:dyDescent="0.25">
      <c r="A32" s="12" t="s">
        <v>363</v>
      </c>
      <c r="B32" s="13">
        <v>54</v>
      </c>
      <c r="C32" s="14" t="s">
        <v>62</v>
      </c>
      <c r="D32" s="14" t="s">
        <v>63</v>
      </c>
      <c r="E32" s="14" t="s">
        <v>364</v>
      </c>
      <c r="F32" s="14" t="s">
        <v>114</v>
      </c>
      <c r="G32" s="14" t="s">
        <v>195</v>
      </c>
      <c r="H32" s="14" t="s">
        <v>196</v>
      </c>
      <c r="I32" s="14" t="s">
        <v>365</v>
      </c>
      <c r="J32" s="14" t="s">
        <v>366</v>
      </c>
      <c r="K32" s="14" t="s">
        <v>367</v>
      </c>
      <c r="L32" s="14" t="s">
        <v>368</v>
      </c>
      <c r="M32" s="4">
        <v>0.87</v>
      </c>
      <c r="N32" s="5">
        <f t="shared" si="0"/>
        <v>400</v>
      </c>
      <c r="O32" s="14" t="s">
        <v>64</v>
      </c>
      <c r="P32" s="15" t="s">
        <v>369</v>
      </c>
      <c r="Q32" s="15" t="s">
        <v>370</v>
      </c>
      <c r="R32" s="16">
        <f t="shared" ca="1" si="1"/>
        <v>56</v>
      </c>
      <c r="S32" s="16">
        <f t="shared" si="2"/>
        <v>43</v>
      </c>
      <c r="T32" s="17">
        <f t="shared" ca="1" si="3"/>
        <v>13.574264202600958</v>
      </c>
    </row>
    <row r="33" spans="1:20" ht="15" customHeight="1" x14ac:dyDescent="0.25">
      <c r="A33" s="12" t="s">
        <v>371</v>
      </c>
      <c r="B33" s="13">
        <v>15</v>
      </c>
      <c r="C33" s="14" t="s">
        <v>65</v>
      </c>
      <c r="D33" s="14" t="s">
        <v>66</v>
      </c>
      <c r="E33" s="14" t="s">
        <v>372</v>
      </c>
      <c r="F33" s="14" t="s">
        <v>114</v>
      </c>
      <c r="G33" s="14" t="s">
        <v>373</v>
      </c>
      <c r="H33" s="14" t="s">
        <v>125</v>
      </c>
      <c r="I33" s="14" t="s">
        <v>374</v>
      </c>
      <c r="J33" s="14" t="s">
        <v>375</v>
      </c>
      <c r="K33" s="14" t="s">
        <v>376</v>
      </c>
      <c r="L33" s="14" t="s">
        <v>377</v>
      </c>
      <c r="M33" s="4">
        <v>0.86</v>
      </c>
      <c r="N33" s="5">
        <f t="shared" si="0"/>
        <v>400</v>
      </c>
      <c r="O33" s="14" t="s">
        <v>21</v>
      </c>
      <c r="P33" s="15" t="s">
        <v>378</v>
      </c>
      <c r="Q33" s="15" t="s">
        <v>140</v>
      </c>
      <c r="R33" s="16">
        <f t="shared" ca="1" si="1"/>
        <v>39</v>
      </c>
      <c r="S33" s="16">
        <f t="shared" si="2"/>
        <v>22</v>
      </c>
      <c r="T33" s="17">
        <f t="shared" ca="1" si="3"/>
        <v>17.546885694729639</v>
      </c>
    </row>
    <row r="34" spans="1:20" ht="15" customHeight="1" x14ac:dyDescent="0.25">
      <c r="A34" s="12" t="s">
        <v>379</v>
      </c>
      <c r="B34" s="13">
        <v>49</v>
      </c>
      <c r="C34" s="14" t="s">
        <v>67</v>
      </c>
      <c r="D34" s="14" t="s">
        <v>68</v>
      </c>
      <c r="E34" s="14" t="s">
        <v>380</v>
      </c>
      <c r="F34" s="14" t="s">
        <v>381</v>
      </c>
      <c r="G34" s="14" t="s">
        <v>176</v>
      </c>
      <c r="H34" s="14" t="s">
        <v>125</v>
      </c>
      <c r="I34" s="14" t="s">
        <v>382</v>
      </c>
      <c r="J34" s="14" t="s">
        <v>383</v>
      </c>
      <c r="K34" s="14" t="s">
        <v>384</v>
      </c>
      <c r="L34" s="14" t="s">
        <v>114</v>
      </c>
      <c r="M34" s="4">
        <v>0.85</v>
      </c>
      <c r="N34" s="5">
        <f t="shared" si="0"/>
        <v>400</v>
      </c>
      <c r="O34" s="14" t="s">
        <v>21</v>
      </c>
      <c r="P34" s="15" t="s">
        <v>385</v>
      </c>
      <c r="Q34" s="15" t="s">
        <v>247</v>
      </c>
      <c r="R34" s="16">
        <f t="shared" ca="1" si="1"/>
        <v>38</v>
      </c>
      <c r="S34" s="16">
        <f t="shared" si="2"/>
        <v>24</v>
      </c>
      <c r="T34" s="17">
        <f t="shared" ca="1" si="3"/>
        <v>13.596167008898014</v>
      </c>
    </row>
    <row r="35" spans="1:20" ht="15" customHeight="1" x14ac:dyDescent="0.25">
      <c r="A35" s="12" t="s">
        <v>386</v>
      </c>
      <c r="B35" s="13">
        <v>13</v>
      </c>
      <c r="C35" s="14" t="s">
        <v>69</v>
      </c>
      <c r="D35" s="14" t="s">
        <v>70</v>
      </c>
      <c r="E35" s="14" t="s">
        <v>387</v>
      </c>
      <c r="F35" s="14" t="s">
        <v>114</v>
      </c>
      <c r="G35" s="14" t="s">
        <v>388</v>
      </c>
      <c r="H35" s="14" t="s">
        <v>389</v>
      </c>
      <c r="I35" s="14" t="s">
        <v>390</v>
      </c>
      <c r="J35" s="14" t="s">
        <v>391</v>
      </c>
      <c r="K35" s="14" t="s">
        <v>392</v>
      </c>
      <c r="L35" s="14" t="s">
        <v>393</v>
      </c>
      <c r="M35" s="4">
        <v>0.9</v>
      </c>
      <c r="N35" s="5">
        <f t="shared" si="0"/>
        <v>500</v>
      </c>
      <c r="O35" s="14" t="s">
        <v>11</v>
      </c>
      <c r="P35" s="15" t="s">
        <v>394</v>
      </c>
      <c r="Q35" s="15" t="s">
        <v>140</v>
      </c>
      <c r="R35" s="16">
        <f t="shared" ca="1" si="1"/>
        <v>36</v>
      </c>
      <c r="S35" s="16">
        <f t="shared" si="2"/>
        <v>19</v>
      </c>
      <c r="T35" s="17">
        <f t="shared" ca="1" si="3"/>
        <v>17.546885694729639</v>
      </c>
    </row>
    <row r="36" spans="1:20" ht="15" customHeight="1" x14ac:dyDescent="0.25">
      <c r="A36" s="12" t="s">
        <v>395</v>
      </c>
      <c r="B36" s="13">
        <v>25</v>
      </c>
      <c r="C36" s="14" t="s">
        <v>71</v>
      </c>
      <c r="D36" s="14" t="s">
        <v>72</v>
      </c>
      <c r="E36" s="14" t="s">
        <v>396</v>
      </c>
      <c r="F36" s="14" t="s">
        <v>114</v>
      </c>
      <c r="G36" s="14" t="s">
        <v>397</v>
      </c>
      <c r="H36" s="14" t="s">
        <v>398</v>
      </c>
      <c r="I36" s="14" t="s">
        <v>399</v>
      </c>
      <c r="J36" s="14" t="s">
        <v>400</v>
      </c>
      <c r="K36" s="14" t="s">
        <v>401</v>
      </c>
      <c r="L36" s="14" t="s">
        <v>402</v>
      </c>
      <c r="M36" s="4">
        <v>0.95</v>
      </c>
      <c r="N36" s="5">
        <f t="shared" si="0"/>
        <v>750</v>
      </c>
      <c r="O36" s="14" t="s">
        <v>21</v>
      </c>
      <c r="P36" s="15" t="s">
        <v>403</v>
      </c>
      <c r="Q36" s="15" t="s">
        <v>404</v>
      </c>
      <c r="R36" s="16">
        <f t="shared" ca="1" si="1"/>
        <v>32</v>
      </c>
      <c r="S36" s="16">
        <f t="shared" si="2"/>
        <v>17</v>
      </c>
      <c r="T36" s="17">
        <f t="shared" ca="1" si="3"/>
        <v>15.915126625598905</v>
      </c>
    </row>
    <row r="37" spans="1:20" ht="15" customHeight="1" x14ac:dyDescent="0.25">
      <c r="A37" s="12" t="s">
        <v>405</v>
      </c>
      <c r="B37" s="13">
        <v>41</v>
      </c>
      <c r="C37" s="14" t="s">
        <v>73</v>
      </c>
      <c r="D37" s="14" t="s">
        <v>74</v>
      </c>
      <c r="E37" s="14" t="s">
        <v>406</v>
      </c>
      <c r="F37" s="14" t="s">
        <v>114</v>
      </c>
      <c r="G37" s="14" t="s">
        <v>407</v>
      </c>
      <c r="H37" s="14" t="s">
        <v>125</v>
      </c>
      <c r="I37" s="14" t="s">
        <v>408</v>
      </c>
      <c r="J37" s="14" t="s">
        <v>409</v>
      </c>
      <c r="K37" s="14" t="s">
        <v>410</v>
      </c>
      <c r="L37" s="14" t="s">
        <v>411</v>
      </c>
      <c r="M37" s="4">
        <v>1.03</v>
      </c>
      <c r="N37" s="5">
        <f t="shared" si="0"/>
        <v>1000</v>
      </c>
      <c r="O37" s="14" t="s">
        <v>21</v>
      </c>
      <c r="P37" s="15" t="s">
        <v>412</v>
      </c>
      <c r="Q37" s="15" t="s">
        <v>413</v>
      </c>
      <c r="R37" s="16">
        <f t="shared" ca="1" si="1"/>
        <v>75</v>
      </c>
      <c r="S37" s="16">
        <f t="shared" si="2"/>
        <v>60</v>
      </c>
      <c r="T37" s="17">
        <f t="shared" ca="1" si="3"/>
        <v>15.537303216974674</v>
      </c>
    </row>
    <row r="38" spans="1:20" ht="15" customHeight="1" x14ac:dyDescent="0.25">
      <c r="A38" s="12" t="s">
        <v>414</v>
      </c>
      <c r="B38" s="13">
        <v>61</v>
      </c>
      <c r="C38" s="14" t="s">
        <v>75</v>
      </c>
      <c r="D38" s="14" t="s">
        <v>76</v>
      </c>
      <c r="E38" s="14" t="s">
        <v>415</v>
      </c>
      <c r="F38" s="14" t="s">
        <v>114</v>
      </c>
      <c r="G38" s="14" t="s">
        <v>176</v>
      </c>
      <c r="H38" s="14" t="s">
        <v>125</v>
      </c>
      <c r="I38" s="14" t="s">
        <v>416</v>
      </c>
      <c r="J38" s="14" t="s">
        <v>417</v>
      </c>
      <c r="K38" s="14" t="s">
        <v>418</v>
      </c>
      <c r="L38" s="14" t="s">
        <v>419</v>
      </c>
      <c r="M38" s="4">
        <v>1.06</v>
      </c>
      <c r="N38" s="5">
        <f t="shared" si="0"/>
        <v>1000</v>
      </c>
      <c r="O38" s="14" t="s">
        <v>64</v>
      </c>
      <c r="P38" s="15" t="s">
        <v>420</v>
      </c>
      <c r="Q38" s="15" t="s">
        <v>421</v>
      </c>
      <c r="R38" s="16">
        <f t="shared" ca="1" si="1"/>
        <v>57</v>
      </c>
      <c r="S38" s="16">
        <f t="shared" si="2"/>
        <v>45</v>
      </c>
      <c r="T38" s="17">
        <f t="shared" ca="1" si="3"/>
        <v>13.500342231348391</v>
      </c>
    </row>
    <row r="39" spans="1:20" ht="15" customHeight="1" x14ac:dyDescent="0.25">
      <c r="A39" s="12" t="s">
        <v>422</v>
      </c>
      <c r="B39" s="13">
        <v>47</v>
      </c>
      <c r="C39" s="14" t="s">
        <v>77</v>
      </c>
      <c r="D39" s="14" t="s">
        <v>78</v>
      </c>
      <c r="E39" s="14" t="s">
        <v>423</v>
      </c>
      <c r="F39" s="14" t="s">
        <v>424</v>
      </c>
      <c r="G39" s="14" t="s">
        <v>176</v>
      </c>
      <c r="H39" s="14" t="s">
        <v>125</v>
      </c>
      <c r="I39" s="14" t="s">
        <v>425</v>
      </c>
      <c r="J39" s="14" t="s">
        <v>426</v>
      </c>
      <c r="K39" s="14" t="s">
        <v>427</v>
      </c>
      <c r="L39" s="14" t="s">
        <v>428</v>
      </c>
      <c r="M39" s="4">
        <v>0.55000000000000004</v>
      </c>
      <c r="N39" s="5">
        <f t="shared" si="0"/>
        <v>0</v>
      </c>
      <c r="O39" s="14" t="s">
        <v>14</v>
      </c>
      <c r="P39" s="15" t="s">
        <v>429</v>
      </c>
      <c r="Q39" s="15" t="s">
        <v>247</v>
      </c>
      <c r="R39" s="16">
        <f t="shared" ca="1" si="1"/>
        <v>64</v>
      </c>
      <c r="S39" s="16">
        <f t="shared" si="2"/>
        <v>50</v>
      </c>
      <c r="T39" s="17">
        <f t="shared" ca="1" si="3"/>
        <v>13.596167008898014</v>
      </c>
    </row>
    <row r="40" spans="1:20" ht="15" customHeight="1" x14ac:dyDescent="0.25">
      <c r="A40" s="12" t="s">
        <v>430</v>
      </c>
      <c r="B40" s="13">
        <v>12</v>
      </c>
      <c r="C40" s="14" t="s">
        <v>79</v>
      </c>
      <c r="D40" s="14" t="s">
        <v>80</v>
      </c>
      <c r="E40" s="14" t="s">
        <v>431</v>
      </c>
      <c r="F40" s="14" t="s">
        <v>114</v>
      </c>
      <c r="G40" s="14" t="s">
        <v>176</v>
      </c>
      <c r="H40" s="14" t="s">
        <v>125</v>
      </c>
      <c r="I40" s="14" t="s">
        <v>432</v>
      </c>
      <c r="J40" s="14" t="s">
        <v>433</v>
      </c>
      <c r="K40" s="14" t="s">
        <v>434</v>
      </c>
      <c r="L40" s="14" t="s">
        <v>435</v>
      </c>
      <c r="M40" s="4">
        <v>1.01</v>
      </c>
      <c r="N40" s="5">
        <f t="shared" si="0"/>
        <v>1000</v>
      </c>
      <c r="O40" s="14" t="s">
        <v>23</v>
      </c>
      <c r="P40" s="15" t="s">
        <v>436</v>
      </c>
      <c r="Q40" s="15" t="s">
        <v>172</v>
      </c>
      <c r="R40" s="16">
        <f t="shared" ca="1" si="1"/>
        <v>78</v>
      </c>
      <c r="S40" s="16">
        <f t="shared" si="2"/>
        <v>61</v>
      </c>
      <c r="T40" s="17">
        <f t="shared" ca="1" si="3"/>
        <v>17.568788501026695</v>
      </c>
    </row>
    <row r="41" spans="1:20" ht="15" customHeight="1" x14ac:dyDescent="0.25">
      <c r="A41" s="12" t="s">
        <v>437</v>
      </c>
      <c r="B41" s="13">
        <v>23</v>
      </c>
      <c r="C41" s="14" t="s">
        <v>81</v>
      </c>
      <c r="D41" s="14" t="s">
        <v>80</v>
      </c>
      <c r="E41" s="14" t="s">
        <v>438</v>
      </c>
      <c r="F41" s="14" t="s">
        <v>439</v>
      </c>
      <c r="G41" s="14" t="s">
        <v>440</v>
      </c>
      <c r="H41" s="14" t="s">
        <v>389</v>
      </c>
      <c r="I41" s="14" t="s">
        <v>441</v>
      </c>
      <c r="J41" s="14" t="s">
        <v>442</v>
      </c>
      <c r="K41" s="14" t="s">
        <v>443</v>
      </c>
      <c r="L41" s="14" t="s">
        <v>444</v>
      </c>
      <c r="M41" s="4">
        <v>1.02</v>
      </c>
      <c r="N41" s="5">
        <f t="shared" si="0"/>
        <v>1000</v>
      </c>
      <c r="O41" s="14" t="s">
        <v>21</v>
      </c>
      <c r="P41" s="15" t="s">
        <v>445</v>
      </c>
      <c r="Q41" s="15" t="s">
        <v>446</v>
      </c>
      <c r="R41" s="16">
        <f t="shared" ca="1" si="1"/>
        <v>38</v>
      </c>
      <c r="S41" s="16">
        <f t="shared" si="2"/>
        <v>22</v>
      </c>
      <c r="T41" s="17">
        <f t="shared" ca="1" si="3"/>
        <v>15.956194387405887</v>
      </c>
    </row>
    <row r="42" spans="1:20" ht="15" customHeight="1" x14ac:dyDescent="0.25">
      <c r="A42" s="12" t="s">
        <v>447</v>
      </c>
      <c r="B42" s="13">
        <v>24</v>
      </c>
      <c r="C42" s="14" t="s">
        <v>82</v>
      </c>
      <c r="D42" s="14" t="s">
        <v>80</v>
      </c>
      <c r="E42" s="14" t="s">
        <v>448</v>
      </c>
      <c r="F42" s="14" t="s">
        <v>449</v>
      </c>
      <c r="G42" s="14" t="s">
        <v>134</v>
      </c>
      <c r="H42" s="14" t="s">
        <v>135</v>
      </c>
      <c r="I42" s="14" t="s">
        <v>136</v>
      </c>
      <c r="J42" s="14" t="s">
        <v>450</v>
      </c>
      <c r="K42" s="14" t="s">
        <v>451</v>
      </c>
      <c r="L42" s="14" t="s">
        <v>452</v>
      </c>
      <c r="M42" s="4">
        <v>0.78</v>
      </c>
      <c r="N42" s="5">
        <f t="shared" si="0"/>
        <v>100</v>
      </c>
      <c r="O42" s="14" t="s">
        <v>30</v>
      </c>
      <c r="P42" s="15" t="s">
        <v>453</v>
      </c>
      <c r="Q42" s="15" t="s">
        <v>454</v>
      </c>
      <c r="R42" s="16">
        <f t="shared" ca="1" si="1"/>
        <v>38</v>
      </c>
      <c r="S42" s="16">
        <f t="shared" si="2"/>
        <v>22</v>
      </c>
      <c r="T42" s="17">
        <f t="shared" ca="1" si="3"/>
        <v>15.832991101984941</v>
      </c>
    </row>
    <row r="43" spans="1:20" ht="15" customHeight="1" x14ac:dyDescent="0.25">
      <c r="A43" s="12" t="s">
        <v>455</v>
      </c>
      <c r="B43" s="13">
        <v>7</v>
      </c>
      <c r="C43" s="14" t="s">
        <v>83</v>
      </c>
      <c r="D43" s="14" t="s">
        <v>80</v>
      </c>
      <c r="E43" s="14" t="s">
        <v>456</v>
      </c>
      <c r="F43" s="14" t="s">
        <v>457</v>
      </c>
      <c r="G43" s="14" t="s">
        <v>176</v>
      </c>
      <c r="H43" s="14" t="s">
        <v>125</v>
      </c>
      <c r="I43" s="14" t="s">
        <v>348</v>
      </c>
      <c r="J43" s="14" t="s">
        <v>458</v>
      </c>
      <c r="K43" s="14" t="s">
        <v>459</v>
      </c>
      <c r="L43" s="14" t="s">
        <v>460</v>
      </c>
      <c r="M43" s="4">
        <v>0.88</v>
      </c>
      <c r="N43" s="5">
        <f t="shared" si="0"/>
        <v>400</v>
      </c>
      <c r="O43" s="14" t="s">
        <v>24</v>
      </c>
      <c r="P43" s="15" t="s">
        <v>461</v>
      </c>
      <c r="Q43" s="15" t="s">
        <v>353</v>
      </c>
      <c r="R43" s="16">
        <f t="shared" ca="1" si="1"/>
        <v>39</v>
      </c>
      <c r="S43" s="16">
        <f t="shared" si="2"/>
        <v>23</v>
      </c>
      <c r="T43" s="17">
        <f t="shared" ca="1" si="3"/>
        <v>17.574264202600958</v>
      </c>
    </row>
    <row r="44" spans="1:20" ht="15" customHeight="1" x14ac:dyDescent="0.25">
      <c r="A44" s="12" t="s">
        <v>462</v>
      </c>
      <c r="B44" s="13">
        <v>2</v>
      </c>
      <c r="C44" s="14" t="s">
        <v>84</v>
      </c>
      <c r="D44" s="14" t="s">
        <v>80</v>
      </c>
      <c r="E44" s="14" t="s">
        <v>463</v>
      </c>
      <c r="F44" s="14" t="s">
        <v>464</v>
      </c>
      <c r="G44" s="14" t="s">
        <v>124</v>
      </c>
      <c r="H44" s="14" t="s">
        <v>125</v>
      </c>
      <c r="I44" s="14" t="s">
        <v>465</v>
      </c>
      <c r="J44" s="14" t="s">
        <v>466</v>
      </c>
      <c r="K44" s="14" t="s">
        <v>467</v>
      </c>
      <c r="L44" s="14" t="s">
        <v>468</v>
      </c>
      <c r="M44" s="4">
        <v>0.7</v>
      </c>
      <c r="N44" s="5">
        <f t="shared" si="0"/>
        <v>50</v>
      </c>
      <c r="O44" s="14" t="s">
        <v>30</v>
      </c>
      <c r="P44" s="15" t="s">
        <v>469</v>
      </c>
      <c r="Q44" s="15" t="s">
        <v>286</v>
      </c>
      <c r="R44" s="16">
        <f t="shared" ca="1" si="1"/>
        <v>43</v>
      </c>
      <c r="S44" s="16">
        <f t="shared" si="2"/>
        <v>26</v>
      </c>
      <c r="T44" s="17">
        <f t="shared" ca="1" si="3"/>
        <v>17.577002053388089</v>
      </c>
    </row>
    <row r="45" spans="1:20" ht="15" customHeight="1" x14ac:dyDescent="0.25">
      <c r="A45" s="12" t="s">
        <v>470</v>
      </c>
      <c r="B45" s="13">
        <v>38</v>
      </c>
      <c r="C45" s="14" t="s">
        <v>85</v>
      </c>
      <c r="D45" s="14" t="s">
        <v>86</v>
      </c>
      <c r="E45" s="14" t="s">
        <v>471</v>
      </c>
      <c r="F45" s="14" t="s">
        <v>114</v>
      </c>
      <c r="G45" s="14" t="s">
        <v>176</v>
      </c>
      <c r="H45" s="14" t="s">
        <v>125</v>
      </c>
      <c r="I45" s="14" t="s">
        <v>382</v>
      </c>
      <c r="J45" s="14" t="s">
        <v>472</v>
      </c>
      <c r="K45" s="14" t="s">
        <v>473</v>
      </c>
      <c r="L45" s="14" t="s">
        <v>474</v>
      </c>
      <c r="M45" s="4">
        <v>0.86</v>
      </c>
      <c r="N45" s="5">
        <f t="shared" si="0"/>
        <v>400</v>
      </c>
      <c r="O45" s="14" t="s">
        <v>23</v>
      </c>
      <c r="P45" s="15" t="s">
        <v>475</v>
      </c>
      <c r="Q45" s="15" t="s">
        <v>476</v>
      </c>
      <c r="R45" s="16">
        <f t="shared" ca="1" si="1"/>
        <v>78</v>
      </c>
      <c r="S45" s="16">
        <f t="shared" si="2"/>
        <v>63</v>
      </c>
      <c r="T45" s="17">
        <f t="shared" ca="1" si="3"/>
        <v>15.581108829568789</v>
      </c>
    </row>
    <row r="46" spans="1:20" ht="15" customHeight="1" x14ac:dyDescent="0.25">
      <c r="A46" s="12" t="s">
        <v>477</v>
      </c>
      <c r="B46" s="13">
        <v>14</v>
      </c>
      <c r="C46" s="14" t="s">
        <v>87</v>
      </c>
      <c r="D46" s="14" t="s">
        <v>88</v>
      </c>
      <c r="E46" s="14" t="s">
        <v>478</v>
      </c>
      <c r="F46" s="14" t="s">
        <v>479</v>
      </c>
      <c r="G46" s="14" t="s">
        <v>373</v>
      </c>
      <c r="H46" s="14" t="s">
        <v>125</v>
      </c>
      <c r="I46" s="14" t="s">
        <v>374</v>
      </c>
      <c r="J46" s="14" t="s">
        <v>480</v>
      </c>
      <c r="K46" s="14" t="s">
        <v>481</v>
      </c>
      <c r="L46" s="14" t="s">
        <v>482</v>
      </c>
      <c r="M46" s="4">
        <v>0.9</v>
      </c>
      <c r="N46" s="5">
        <f t="shared" si="0"/>
        <v>500</v>
      </c>
      <c r="O46" s="14" t="s">
        <v>14</v>
      </c>
      <c r="P46" s="15" t="s">
        <v>483</v>
      </c>
      <c r="Q46" s="15" t="s">
        <v>484</v>
      </c>
      <c r="R46" s="16">
        <f t="shared" ca="1" si="1"/>
        <v>74</v>
      </c>
      <c r="S46" s="16">
        <f t="shared" si="2"/>
        <v>57</v>
      </c>
      <c r="T46" s="17">
        <f t="shared" ca="1" si="3"/>
        <v>17.456536618754278</v>
      </c>
    </row>
    <row r="47" spans="1:20" ht="15" customHeight="1" x14ac:dyDescent="0.25">
      <c r="A47" s="12" t="s">
        <v>485</v>
      </c>
      <c r="B47" s="13">
        <v>17</v>
      </c>
      <c r="C47" s="14" t="s">
        <v>89</v>
      </c>
      <c r="D47" s="14" t="s">
        <v>90</v>
      </c>
      <c r="E47" s="14" t="s">
        <v>486</v>
      </c>
      <c r="F47" s="14" t="s">
        <v>114</v>
      </c>
      <c r="G47" s="14" t="s">
        <v>487</v>
      </c>
      <c r="H47" s="14" t="s">
        <v>398</v>
      </c>
      <c r="I47" s="14" t="s">
        <v>488</v>
      </c>
      <c r="J47" s="14" t="s">
        <v>489</v>
      </c>
      <c r="K47" s="14" t="s">
        <v>490</v>
      </c>
      <c r="L47" s="14" t="s">
        <v>491</v>
      </c>
      <c r="M47" s="4">
        <v>0.98</v>
      </c>
      <c r="N47" s="5">
        <f t="shared" si="0"/>
        <v>750</v>
      </c>
      <c r="O47" s="14" t="s">
        <v>11</v>
      </c>
      <c r="P47" s="15" t="s">
        <v>492</v>
      </c>
      <c r="Q47" s="15" t="s">
        <v>493</v>
      </c>
      <c r="R47" s="16">
        <f t="shared" ca="1" si="1"/>
        <v>62</v>
      </c>
      <c r="S47" s="16">
        <f t="shared" si="2"/>
        <v>47</v>
      </c>
      <c r="T47" s="17">
        <f t="shared" ca="1" si="3"/>
        <v>16</v>
      </c>
    </row>
  </sheetData>
  <phoneticPr fontId="24" type="noConversion"/>
  <pageMargins left="0.75" right="0.75" top="1" bottom="1" header="0.5" footer="0.5"/>
  <pageSetup paperSize="0" orientation="portrait" horizontalDpi="0" verticalDpi="0" copies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Personnel</vt:lpstr>
      <vt:lpstr>Personnel Date</vt:lpstr>
      <vt:lpstr>Text 2 Columns</vt:lpstr>
      <vt:lpstr>Conditional Format Personnel</vt:lpstr>
      <vt:lpstr>VLookup Complete</vt:lpstr>
      <vt:lpstr>VLookup Practice</vt:lpstr>
      <vt:lpstr>VLookup On Your Own</vt:lpstr>
      <vt:lpstr>DSUM</vt:lpstr>
      <vt:lpstr>Backup Personnel</vt:lpstr>
      <vt:lpstr>Sheet3</vt:lpstr>
      <vt:lpstr>DSUM!Bonus</vt:lpstr>
      <vt:lpstr>Criteria</vt:lpstr>
      <vt:lpstr>HRPersonnel</vt:lpstr>
      <vt:lpstr>'VLookup Practice'!LkpSalesID</vt:lpstr>
      <vt:lpstr>LkpSalesID</vt:lpstr>
      <vt:lpstr>DSUM!Percent</vt:lpstr>
      <vt:lpstr>Percent</vt:lpstr>
      <vt:lpstr>'Backup Personnel'!PercentPersonnel</vt:lpstr>
      <vt:lpstr>'Conditional Format Personnel'!PercentPersonnel</vt:lpstr>
      <vt:lpstr>'Personnel Date'!PercentPersonnel</vt:lpstr>
      <vt:lpstr>'Text 2 Columns'!PercentPersonnel</vt:lpstr>
      <vt:lpstr>'VLookup Complete'!PercentPersonnel</vt:lpstr>
      <vt:lpstr>'VLookup Practice'!PercentPersonnel</vt:lpstr>
      <vt:lpstr>DSUM!Personnel</vt:lpstr>
      <vt:lpstr>'VLookup Practice'!PersonnelDB</vt:lpstr>
      <vt:lpstr>PersonnelDB</vt:lpstr>
      <vt:lpstr>PersonnePivotData</vt:lpstr>
      <vt:lpstr>SalesID</vt:lpstr>
      <vt:lpstr>'VLookup Practice'!SSN</vt:lpstr>
      <vt:lpstr>SSN</vt:lpstr>
    </vt:vector>
  </TitlesOfParts>
  <Company>Speekin' &amp; Geekin'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Creech</dc:creator>
  <cp:lastModifiedBy>Greg Creech</cp:lastModifiedBy>
  <cp:lastPrinted>2001-11-08T20:39:56Z</cp:lastPrinted>
  <dcterms:created xsi:type="dcterms:W3CDTF">2001-11-08T15:18:37Z</dcterms:created>
  <dcterms:modified xsi:type="dcterms:W3CDTF">2018-08-01T22:12:05Z</dcterms:modified>
</cp:coreProperties>
</file>